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120" yWindow="420" windowWidth="15135" windowHeight="9000" tabRatio="602" activeTab="1"/>
  </bookViews>
  <sheets>
    <sheet name="NO CK7" sheetId="43" r:id="rId1"/>
    <sheet name="CK7" sheetId="41" r:id="rId2"/>
    <sheet name="NO CKT16" sheetId="44" r:id="rId3"/>
    <sheet name="CKT16" sheetId="40" r:id="rId4"/>
    <sheet name="NO CKX17" sheetId="45" r:id="rId5"/>
    <sheet name="CKX17" sheetId="42" r:id="rId6"/>
  </sheets>
  <definedNames>
    <definedName name="_xlnm._FilterDatabase" localSheetId="1" hidden="1">'CK7'!$A$1:$RW$19</definedName>
    <definedName name="_xlnm._FilterDatabase" localSheetId="3" hidden="1">'CKT16'!$A$1:$QN$26</definedName>
    <definedName name="_xlnm._FilterDatabase" localSheetId="5" hidden="1">'CKX17'!$A$1:$TL$19</definedName>
    <definedName name="_xlnm.Print_Titles" localSheetId="1">'CK7'!$A:$I</definedName>
    <definedName name="_xlnm.Print_Titles" localSheetId="3">'CKT16'!$A:$I,'CKT16'!$1:$1</definedName>
    <definedName name="_xlnm.Print_Titles" localSheetId="5">'CKX17'!$A:$I</definedName>
    <definedName name="_xlnm.Print_Titles" localSheetId="0">'NO CK7'!$2:$2</definedName>
    <definedName name="_xlnm.Print_Titles" localSheetId="4">'NO CKX17'!$2:$2</definedName>
  </definedNames>
  <calcPr calcId="125725"/>
</workbook>
</file>

<file path=xl/calcChain.xml><?xml version="1.0" encoding="utf-8"?>
<calcChain xmlns="http://schemas.openxmlformats.org/spreadsheetml/2006/main">
  <c r="K1" i="45"/>
  <c r="K1" i="44"/>
  <c r="K1" i="43"/>
  <c r="QB2" i="40"/>
  <c r="QC2" s="1"/>
  <c r="RK2" i="41"/>
  <c r="QB3" i="40"/>
  <c r="QC3" s="1"/>
  <c r="QB4"/>
  <c r="QC4" s="1"/>
  <c r="QB5"/>
  <c r="QC5" s="1"/>
  <c r="QB6"/>
  <c r="QC6" s="1"/>
  <c r="QB7"/>
  <c r="QC7" s="1"/>
  <c r="QB8"/>
  <c r="QC8" s="1"/>
  <c r="QB9"/>
  <c r="QC9" s="1"/>
  <c r="QB10"/>
  <c r="QC10" s="1"/>
  <c r="QB11"/>
  <c r="QC11" s="1"/>
  <c r="QB12"/>
  <c r="QC12" s="1"/>
  <c r="QB13"/>
  <c r="QC13" s="1"/>
  <c r="QB14"/>
  <c r="QC14" s="1"/>
  <c r="QB15"/>
  <c r="QC15" s="1"/>
  <c r="QB16"/>
  <c r="QC16" s="1"/>
  <c r="QB17"/>
  <c r="QC17" s="1"/>
  <c r="QB18"/>
  <c r="QC18" s="1"/>
  <c r="QB19"/>
  <c r="QC19" s="1"/>
  <c r="QB20"/>
  <c r="QC20" s="1"/>
  <c r="QB21"/>
  <c r="QC21" s="1"/>
  <c r="QB22"/>
  <c r="QC22" s="1"/>
  <c r="QB23"/>
  <c r="QC23" s="1"/>
  <c r="QB24"/>
  <c r="QC24" s="1"/>
  <c r="QB25"/>
  <c r="QC25" s="1"/>
  <c r="QB26"/>
  <c r="QC26" s="1"/>
  <c r="RK3" i="41"/>
  <c r="RL3" s="1"/>
  <c r="RK4"/>
  <c r="RL4" s="1"/>
  <c r="RK5"/>
  <c r="RL5" s="1"/>
  <c r="RK6"/>
  <c r="RL6" s="1"/>
  <c r="RK7"/>
  <c r="RL7" s="1"/>
  <c r="RK8"/>
  <c r="RL8" s="1"/>
  <c r="RK9"/>
  <c r="RL9" s="1"/>
  <c r="RK10"/>
  <c r="RL10" s="1"/>
  <c r="RK11"/>
  <c r="RL11" s="1"/>
  <c r="RK12"/>
  <c r="RL12" s="1"/>
  <c r="RK13"/>
  <c r="RL13" s="1"/>
  <c r="RK14"/>
  <c r="RL14" s="1"/>
  <c r="RK15"/>
  <c r="RL15" s="1"/>
  <c r="RK16"/>
  <c r="RL16" s="1"/>
  <c r="RK17"/>
  <c r="RL17" s="1"/>
  <c r="RK18"/>
  <c r="RL18" s="1"/>
  <c r="RK19"/>
  <c r="RL19" s="1"/>
  <c r="SX2" i="42"/>
  <c r="SZ2" s="1"/>
  <c r="TA2" s="1"/>
  <c r="RV3" i="41" l="1"/>
  <c r="RV4"/>
  <c r="RV5"/>
  <c r="RV6"/>
  <c r="RV7"/>
  <c r="RV8"/>
  <c r="RV9"/>
  <c r="RV10"/>
  <c r="RV11"/>
  <c r="RV12"/>
  <c r="RV13"/>
  <c r="RV14"/>
  <c r="RV15"/>
  <c r="RV16"/>
  <c r="RV17"/>
  <c r="RV18"/>
  <c r="RV19"/>
  <c r="RV2"/>
  <c r="RR3"/>
  <c r="RR4"/>
  <c r="RR5"/>
  <c r="RR6"/>
  <c r="RR7"/>
  <c r="RR8"/>
  <c r="RR9"/>
  <c r="RR10"/>
  <c r="RR11"/>
  <c r="RR12"/>
  <c r="RR13"/>
  <c r="RR14"/>
  <c r="RR15"/>
  <c r="RR16"/>
  <c r="RR17"/>
  <c r="RR18"/>
  <c r="RR19"/>
  <c r="RR2"/>
  <c r="RM5"/>
  <c r="RN5" s="1"/>
  <c r="AX6" i="43" s="1"/>
  <c r="RM7" i="41"/>
  <c r="RN7" s="1"/>
  <c r="AX8" i="43" s="1"/>
  <c r="RM11" i="41"/>
  <c r="RN11" s="1"/>
  <c r="AX12" i="43" s="1"/>
  <c r="RM19" i="41"/>
  <c r="RN19" s="1"/>
  <c r="AX20" i="43" s="1"/>
  <c r="RM9" i="41"/>
  <c r="RN9" s="1"/>
  <c r="AX10" i="43" s="1"/>
  <c r="RM13" i="41"/>
  <c r="RN13" s="1"/>
  <c r="AX14" i="43" s="1"/>
  <c r="RM15" i="41"/>
  <c r="RN15" s="1"/>
  <c r="AX16" i="43" s="1"/>
  <c r="RM17" i="41"/>
  <c r="RN17" s="1"/>
  <c r="AX18" i="43" s="1"/>
  <c r="RM2" i="41"/>
  <c r="RN2" s="1"/>
  <c r="AX3" i="43" s="1"/>
  <c r="QM3" i="40"/>
  <c r="QM4"/>
  <c r="QM5"/>
  <c r="QM6"/>
  <c r="QM7"/>
  <c r="QM8"/>
  <c r="QM9"/>
  <c r="QM10"/>
  <c r="QM11"/>
  <c r="QM12"/>
  <c r="QM13"/>
  <c r="QM14"/>
  <c r="QM15"/>
  <c r="QM16"/>
  <c r="QM17"/>
  <c r="QM18"/>
  <c r="QM19"/>
  <c r="QM20"/>
  <c r="QM21"/>
  <c r="QM22"/>
  <c r="QM23"/>
  <c r="QM24"/>
  <c r="QM25"/>
  <c r="QM26"/>
  <c r="QM2"/>
  <c r="QI3"/>
  <c r="QI4"/>
  <c r="QI5"/>
  <c r="QI6"/>
  <c r="QI7"/>
  <c r="QI8"/>
  <c r="QI9"/>
  <c r="QI10"/>
  <c r="QI11"/>
  <c r="QI12"/>
  <c r="QI13"/>
  <c r="QI14"/>
  <c r="QI15"/>
  <c r="QI16"/>
  <c r="QI17"/>
  <c r="QI18"/>
  <c r="QI19"/>
  <c r="QI20"/>
  <c r="QI21"/>
  <c r="QI22"/>
  <c r="QI23"/>
  <c r="QI24"/>
  <c r="QI25"/>
  <c r="QI26"/>
  <c r="QI2"/>
  <c r="QD4"/>
  <c r="QE4" s="1"/>
  <c r="AU5" i="44" s="1"/>
  <c r="QD6" i="40"/>
  <c r="QE6" s="1"/>
  <c r="AU7" i="44" s="1"/>
  <c r="QD7" i="40"/>
  <c r="QE7" s="1"/>
  <c r="AU8" i="44" s="1"/>
  <c r="QD11" i="40"/>
  <c r="QE11" s="1"/>
  <c r="AU12" i="44" s="1"/>
  <c r="QD14" i="40"/>
  <c r="QE14" s="1"/>
  <c r="AU15" i="44" s="1"/>
  <c r="QD18" i="40"/>
  <c r="QE18" s="1"/>
  <c r="AU19" i="44" s="1"/>
  <c r="QD20" i="40"/>
  <c r="QE20" s="1"/>
  <c r="AU21" i="44" s="1"/>
  <c r="QD24" i="40"/>
  <c r="QE24" s="1"/>
  <c r="AU25" i="44" s="1"/>
  <c r="QD25" i="40"/>
  <c r="QE25" s="1"/>
  <c r="AU26" i="44" s="1"/>
  <c r="QD26" i="40"/>
  <c r="QE26" s="1"/>
  <c r="AU27" i="44" s="1"/>
  <c r="RS11" i="41" l="1"/>
  <c r="RW11"/>
  <c r="RO11"/>
  <c r="RW19"/>
  <c r="RO19"/>
  <c r="RS19"/>
  <c r="RW7"/>
  <c r="RO7"/>
  <c r="RS7"/>
  <c r="RW17"/>
  <c r="RS17"/>
  <c r="RO17"/>
  <c r="RM14"/>
  <c r="RN14" s="1"/>
  <c r="AX15" i="43" s="1"/>
  <c r="RW13" i="41"/>
  <c r="RS13"/>
  <c r="RO13"/>
  <c r="RM10"/>
  <c r="RN10" s="1"/>
  <c r="AX11" i="43" s="1"/>
  <c r="RM6" i="41"/>
  <c r="RN6" s="1"/>
  <c r="AX7" i="43" s="1"/>
  <c r="RW5" i="41"/>
  <c r="RO5"/>
  <c r="RS5"/>
  <c r="RM4"/>
  <c r="RN4" s="1"/>
  <c r="AX5" i="43" s="1"/>
  <c r="RM18" i="41"/>
  <c r="RN18" s="1"/>
  <c r="AX19" i="43" s="1"/>
  <c r="RM16" i="41"/>
  <c r="RN16" s="1"/>
  <c r="AX17" i="43" s="1"/>
  <c r="RW15" i="41"/>
  <c r="RO15"/>
  <c r="RS15"/>
  <c r="RM12"/>
  <c r="RN12" s="1"/>
  <c r="AX13" i="43" s="1"/>
  <c r="RW9" i="41"/>
  <c r="RO9"/>
  <c r="RS9"/>
  <c r="RM3"/>
  <c r="RN3" s="1"/>
  <c r="AX4" i="43" s="1"/>
  <c r="RW2" i="41"/>
  <c r="RO2"/>
  <c r="RS2"/>
  <c r="RL2"/>
  <c r="RM8"/>
  <c r="RN8" s="1"/>
  <c r="QF24" i="40"/>
  <c r="QD19"/>
  <c r="QE19" s="1"/>
  <c r="AU20" i="44" s="1"/>
  <c r="QF11" i="40"/>
  <c r="QD9"/>
  <c r="QE9" s="1"/>
  <c r="AU10" i="44" s="1"/>
  <c r="QF7" i="40"/>
  <c r="QD23"/>
  <c r="QE23" s="1"/>
  <c r="AU24" i="44" s="1"/>
  <c r="QF4" i="40"/>
  <c r="QD3"/>
  <c r="QE3" s="1"/>
  <c r="AU4" i="44" s="1"/>
  <c r="QF25" i="40"/>
  <c r="QD22"/>
  <c r="QE22" s="1"/>
  <c r="AU23" i="44" s="1"/>
  <c r="QF20" i="40"/>
  <c r="QD16"/>
  <c r="QE16" s="1"/>
  <c r="AU17" i="44" s="1"/>
  <c r="QD15" i="40"/>
  <c r="QE15" s="1"/>
  <c r="AU16" i="44" s="1"/>
  <c r="QD13" i="40"/>
  <c r="QE13" s="1"/>
  <c r="AU14" i="44" s="1"/>
  <c r="QD12" i="40"/>
  <c r="QE12" s="1"/>
  <c r="AU13" i="44" s="1"/>
  <c r="QD10" i="40"/>
  <c r="QE10" s="1"/>
  <c r="AU11" i="44" s="1"/>
  <c r="QF26" i="40"/>
  <c r="QD21"/>
  <c r="QE21" s="1"/>
  <c r="AU22" i="44" s="1"/>
  <c r="QF18" i="40"/>
  <c r="QD17"/>
  <c r="QE17" s="1"/>
  <c r="AU18" i="44" s="1"/>
  <c r="QF14" i="40"/>
  <c r="QD8"/>
  <c r="QE8" s="1"/>
  <c r="AU9" i="44" s="1"/>
  <c r="QF6" i="40"/>
  <c r="QD5"/>
  <c r="QE5" s="1"/>
  <c r="AU6" i="44" s="1"/>
  <c r="QD2" i="40"/>
  <c r="QE2" s="1"/>
  <c r="AU3" i="44" s="1"/>
  <c r="TK3" i="42"/>
  <c r="TK4"/>
  <c r="TK5"/>
  <c r="TK6"/>
  <c r="TK7"/>
  <c r="TK8"/>
  <c r="TK9"/>
  <c r="TK10"/>
  <c r="TK11"/>
  <c r="TK12"/>
  <c r="TK13"/>
  <c r="TK14"/>
  <c r="TK16"/>
  <c r="TK17"/>
  <c r="TK18"/>
  <c r="TK19"/>
  <c r="TK2"/>
  <c r="TJ23"/>
  <c r="TJ24"/>
  <c r="TJ25"/>
  <c r="TG3"/>
  <c r="TG4"/>
  <c r="TG5"/>
  <c r="TG23"/>
  <c r="TG6"/>
  <c r="TG7"/>
  <c r="TG8"/>
  <c r="TG9"/>
  <c r="TG10"/>
  <c r="TG11"/>
  <c r="TG12"/>
  <c r="TG13"/>
  <c r="TG14"/>
  <c r="TG15"/>
  <c r="TG16"/>
  <c r="TG17"/>
  <c r="TG24"/>
  <c r="TG25"/>
  <c r="TG18"/>
  <c r="TG19"/>
  <c r="TG2"/>
  <c r="TB2"/>
  <c r="TC2" s="1"/>
  <c r="AY3" i="45" s="1"/>
  <c r="SX3" i="42"/>
  <c r="SX4"/>
  <c r="SX5"/>
  <c r="SX23"/>
  <c r="SZ23" s="1"/>
  <c r="SX6"/>
  <c r="SX7"/>
  <c r="SX8"/>
  <c r="SX9"/>
  <c r="SX10"/>
  <c r="SX11"/>
  <c r="SX12"/>
  <c r="SX13"/>
  <c r="SX14"/>
  <c r="SX15"/>
  <c r="SZ15" s="1"/>
  <c r="TA15" s="1"/>
  <c r="SX16"/>
  <c r="SX17"/>
  <c r="SX24"/>
  <c r="SZ24" s="1"/>
  <c r="SX25"/>
  <c r="SZ25" s="1"/>
  <c r="SX18"/>
  <c r="SX19"/>
  <c r="SZ19" l="1"/>
  <c r="TA19" s="1"/>
  <c r="SZ17"/>
  <c r="TA17" s="1"/>
  <c r="SZ9"/>
  <c r="TA9" s="1"/>
  <c r="SZ13"/>
  <c r="TA13" s="1"/>
  <c r="SZ11"/>
  <c r="TA11" s="1"/>
  <c r="SZ7"/>
  <c r="TA7" s="1"/>
  <c r="SZ4"/>
  <c r="TA4" s="1"/>
  <c r="SZ18"/>
  <c r="TA18" s="1"/>
  <c r="SZ16"/>
  <c r="TA16" s="1"/>
  <c r="SZ14"/>
  <c r="TA14" s="1"/>
  <c r="SZ12"/>
  <c r="TA12" s="1"/>
  <c r="SZ10"/>
  <c r="TA10" s="1"/>
  <c r="SZ8"/>
  <c r="TA8" s="1"/>
  <c r="SZ6"/>
  <c r="TA6" s="1"/>
  <c r="SZ5"/>
  <c r="TA5" s="1"/>
  <c r="SZ3"/>
  <c r="TA3" s="1"/>
  <c r="RT7" i="41"/>
  <c r="RU7"/>
  <c r="RU11"/>
  <c r="RT11"/>
  <c r="RT19"/>
  <c r="RU19"/>
  <c r="RU17"/>
  <c r="RT17"/>
  <c r="RW14"/>
  <c r="RO14"/>
  <c r="RS14"/>
  <c r="RU13"/>
  <c r="RT13"/>
  <c r="RW10"/>
  <c r="RO10"/>
  <c r="RS10"/>
  <c r="RW6"/>
  <c r="RS6"/>
  <c r="RO6"/>
  <c r="RT5"/>
  <c r="RU5"/>
  <c r="RW4"/>
  <c r="RS4"/>
  <c r="RO4"/>
  <c r="RS18"/>
  <c r="RW18"/>
  <c r="RO18"/>
  <c r="RW16"/>
  <c r="RS16"/>
  <c r="RO16"/>
  <c r="RT15"/>
  <c r="RU15"/>
  <c r="RW12"/>
  <c r="RS12"/>
  <c r="RO12"/>
  <c r="RT9"/>
  <c r="RU9"/>
  <c r="RW3"/>
  <c r="RS3"/>
  <c r="RO3"/>
  <c r="RT2"/>
  <c r="RU2"/>
  <c r="RW8"/>
  <c r="RS8"/>
  <c r="RO8"/>
  <c r="QF19" i="40"/>
  <c r="QF9"/>
  <c r="QF23"/>
  <c r="QF3"/>
  <c r="QF22"/>
  <c r="QF16"/>
  <c r="QF15"/>
  <c r="QF13"/>
  <c r="QF12"/>
  <c r="QF10"/>
  <c r="QF21"/>
  <c r="QF17"/>
  <c r="QF8"/>
  <c r="QF5"/>
  <c r="QF2"/>
  <c r="TB24" i="42"/>
  <c r="TC24" s="1"/>
  <c r="TA24"/>
  <c r="TB25"/>
  <c r="TC25" s="1"/>
  <c r="TA25"/>
  <c r="TB15"/>
  <c r="TC15" s="1"/>
  <c r="AY16" i="45" s="1"/>
  <c r="TB23" i="42"/>
  <c r="TC23" s="1"/>
  <c r="TA23"/>
  <c r="TB9"/>
  <c r="TC9" s="1"/>
  <c r="AY10" i="45" s="1"/>
  <c r="TH2" i="42"/>
  <c r="TD2"/>
  <c r="TL2"/>
  <c r="TB19" l="1"/>
  <c r="TC19" s="1"/>
  <c r="TB5"/>
  <c r="TC5" s="1"/>
  <c r="AY6" i="45" s="1"/>
  <c r="TB13" i="42"/>
  <c r="TC13" s="1"/>
  <c r="AY14" i="45" s="1"/>
  <c r="TB17" i="42"/>
  <c r="TC17" s="1"/>
  <c r="AY18" i="45" s="1"/>
  <c r="TL13" i="42"/>
  <c r="TL9"/>
  <c r="TB6"/>
  <c r="TC6" s="1"/>
  <c r="AY7" i="45" s="1"/>
  <c r="TB11" i="42"/>
  <c r="TC11" s="1"/>
  <c r="TD11" s="1"/>
  <c r="TB3"/>
  <c r="TC3" s="1"/>
  <c r="TB8"/>
  <c r="TC8" s="1"/>
  <c r="TB10"/>
  <c r="TC10" s="1"/>
  <c r="TB12"/>
  <c r="TC12" s="1"/>
  <c r="TB14"/>
  <c r="TC14" s="1"/>
  <c r="TB16"/>
  <c r="TC16" s="1"/>
  <c r="TB18"/>
  <c r="TC18" s="1"/>
  <c r="TB4"/>
  <c r="TC4" s="1"/>
  <c r="TB7"/>
  <c r="TC7" s="1"/>
  <c r="TL5"/>
  <c r="RT14" i="41"/>
  <c r="RU14"/>
  <c r="RT10"/>
  <c r="RU10"/>
  <c r="RU6"/>
  <c r="RT6"/>
  <c r="RU4"/>
  <c r="RT4"/>
  <c r="RU18"/>
  <c r="RT18"/>
  <c r="RU16"/>
  <c r="RT16"/>
  <c r="RU12"/>
  <c r="RT12"/>
  <c r="RU3"/>
  <c r="RT3"/>
  <c r="RT8"/>
  <c r="RU8"/>
  <c r="TL25" i="42"/>
  <c r="TD25"/>
  <c r="TD24"/>
  <c r="TL24"/>
  <c r="TD23"/>
  <c r="TL23"/>
  <c r="TL15"/>
  <c r="TH15"/>
  <c r="TD15"/>
  <c r="TD19"/>
  <c r="TD13"/>
  <c r="TH11"/>
  <c r="TH9"/>
  <c r="TD9"/>
  <c r="TH6"/>
  <c r="TD5"/>
  <c r="TI2"/>
  <c r="TJ2"/>
  <c r="DB19"/>
  <c r="DC19"/>
  <c r="DD19" s="1"/>
  <c r="AY20" i="45" l="1"/>
  <c r="TL19" i="42"/>
  <c r="TL6"/>
  <c r="TH13"/>
  <c r="TH19"/>
  <c r="TJ19" s="1"/>
  <c r="TH5"/>
  <c r="TI5" s="1"/>
  <c r="TD6"/>
  <c r="TH17"/>
  <c r="TI17" s="1"/>
  <c r="TD17"/>
  <c r="TL17"/>
  <c r="AY5" i="45"/>
  <c r="TD4" i="42"/>
  <c r="TH4"/>
  <c r="TL4"/>
  <c r="AY17" i="45"/>
  <c r="TD16" i="42"/>
  <c r="TL16"/>
  <c r="TH16"/>
  <c r="AY13" i="45"/>
  <c r="TH12" i="42"/>
  <c r="TD12"/>
  <c r="TL12"/>
  <c r="AY9" i="45"/>
  <c r="TD8" i="42"/>
  <c r="TL8"/>
  <c r="TH8"/>
  <c r="AY8" i="45"/>
  <c r="TD7" i="42"/>
  <c r="TL7"/>
  <c r="TH7"/>
  <c r="AY19" i="45"/>
  <c r="TH18" i="42"/>
  <c r="TD18"/>
  <c r="TL18"/>
  <c r="AY15" i="45"/>
  <c r="TH14" i="42"/>
  <c r="TD14"/>
  <c r="TL14"/>
  <c r="AY11" i="45"/>
  <c r="TD10" i="42"/>
  <c r="TL10"/>
  <c r="TH10"/>
  <c r="AY4" i="45"/>
  <c r="TD3" i="42"/>
  <c r="TH3"/>
  <c r="TL3"/>
  <c r="AY12" i="45"/>
  <c r="TL11" i="42"/>
  <c r="DE19"/>
  <c r="DF19" s="1"/>
  <c r="TJ15"/>
  <c r="TI15"/>
  <c r="TI19"/>
  <c r="TJ17"/>
  <c r="TJ13"/>
  <c r="TI13"/>
  <c r="TJ11"/>
  <c r="TI11"/>
  <c r="TJ9"/>
  <c r="TI9"/>
  <c r="TI6"/>
  <c r="TJ6"/>
  <c r="TJ5"/>
  <c r="LN24"/>
  <c r="LO24" s="1"/>
  <c r="LP24" s="1"/>
  <c r="LQ24" s="1"/>
  <c r="DG19" l="1"/>
  <c r="U20" i="45"/>
  <c r="TI3" i="42"/>
  <c r="TJ3"/>
  <c r="TJ4"/>
  <c r="TI4"/>
  <c r="TI10"/>
  <c r="TJ10"/>
  <c r="TJ14"/>
  <c r="TI14"/>
  <c r="TJ18"/>
  <c r="TI18"/>
  <c r="TJ7"/>
  <c r="TI7"/>
  <c r="TI8"/>
  <c r="TJ8"/>
  <c r="TI12"/>
  <c r="TJ12"/>
  <c r="TI16"/>
  <c r="TJ16"/>
  <c r="PS3" i="40"/>
  <c r="PS4"/>
  <c r="PS5"/>
  <c r="PS6"/>
  <c r="PS7"/>
  <c r="PS8"/>
  <c r="PS9"/>
  <c r="PS10"/>
  <c r="PS11"/>
  <c r="PS12"/>
  <c r="PS13"/>
  <c r="PS14"/>
  <c r="PS15"/>
  <c r="PS16"/>
  <c r="PS17"/>
  <c r="PS18"/>
  <c r="PS19"/>
  <c r="PS20"/>
  <c r="PS21"/>
  <c r="PS22"/>
  <c r="PS23"/>
  <c r="PS24"/>
  <c r="PS25"/>
  <c r="PS26"/>
  <c r="PS2"/>
  <c r="PR3"/>
  <c r="PR4"/>
  <c r="PR5"/>
  <c r="PR6"/>
  <c r="PR7"/>
  <c r="PR8"/>
  <c r="PR9"/>
  <c r="PR10"/>
  <c r="PR11"/>
  <c r="PR12"/>
  <c r="PR13"/>
  <c r="PR14"/>
  <c r="PR15"/>
  <c r="PR16"/>
  <c r="PR17"/>
  <c r="PR18"/>
  <c r="PR19"/>
  <c r="PR20"/>
  <c r="PR21"/>
  <c r="PR22"/>
  <c r="PR23"/>
  <c r="PR24"/>
  <c r="PR25"/>
  <c r="PR26"/>
  <c r="PR2"/>
  <c r="PU2" l="1"/>
  <c r="PV2" s="1"/>
  <c r="PU25"/>
  <c r="PV25" s="1"/>
  <c r="PU23"/>
  <c r="PV23" s="1"/>
  <c r="PU21"/>
  <c r="PV21" s="1"/>
  <c r="PU19"/>
  <c r="PV19" s="1"/>
  <c r="PU17"/>
  <c r="PV17" s="1"/>
  <c r="PU15"/>
  <c r="PV15" s="1"/>
  <c r="PU13"/>
  <c r="PV13" s="1"/>
  <c r="PT11"/>
  <c r="PU9"/>
  <c r="PV9" s="1"/>
  <c r="PU7"/>
  <c r="PV7" s="1"/>
  <c r="PW7" s="1"/>
  <c r="PU5"/>
  <c r="PV5" s="1"/>
  <c r="PU3"/>
  <c r="PV3" s="1"/>
  <c r="PW3" s="1"/>
  <c r="PT26"/>
  <c r="PU24"/>
  <c r="PV24" s="1"/>
  <c r="PT22"/>
  <c r="PU20"/>
  <c r="PV20" s="1"/>
  <c r="PW20" s="1"/>
  <c r="PT18"/>
  <c r="PU16"/>
  <c r="PV16" s="1"/>
  <c r="PT14"/>
  <c r="PU12"/>
  <c r="PV12" s="1"/>
  <c r="PT10"/>
  <c r="PU8"/>
  <c r="PV8" s="1"/>
  <c r="PW8" s="1"/>
  <c r="PT6"/>
  <c r="PU4"/>
  <c r="PV4" s="1"/>
  <c r="PW25"/>
  <c r="PW23"/>
  <c r="PW21"/>
  <c r="PW19"/>
  <c r="PW17"/>
  <c r="PW15"/>
  <c r="PW13"/>
  <c r="PW2"/>
  <c r="AT3" i="44"/>
  <c r="PT25" i="40"/>
  <c r="PT23"/>
  <c r="PT21"/>
  <c r="PT19"/>
  <c r="PT17"/>
  <c r="PT15"/>
  <c r="PT13"/>
  <c r="PT9"/>
  <c r="PT7"/>
  <c r="PT5"/>
  <c r="PT3"/>
  <c r="PU26"/>
  <c r="PV26" s="1"/>
  <c r="PU22"/>
  <c r="PV22" s="1"/>
  <c r="PU18"/>
  <c r="PV18" s="1"/>
  <c r="PU14"/>
  <c r="PV14" s="1"/>
  <c r="PU11"/>
  <c r="PV11" s="1"/>
  <c r="PU6"/>
  <c r="PV6" s="1"/>
  <c r="PT24"/>
  <c r="PT20"/>
  <c r="PT16"/>
  <c r="PT8"/>
  <c r="PT4"/>
  <c r="PU10"/>
  <c r="PV10" s="1"/>
  <c r="PW12"/>
  <c r="PT12"/>
  <c r="PT2"/>
  <c r="SN19" i="42"/>
  <c r="SG19"/>
  <c r="DN18"/>
  <c r="DO18" s="1"/>
  <c r="DM18"/>
  <c r="GO25"/>
  <c r="GP25" s="1"/>
  <c r="GQ25" s="1"/>
  <c r="IR25"/>
  <c r="IS25" s="1"/>
  <c r="IT25" s="1"/>
  <c r="L24"/>
  <c r="M24" s="1"/>
  <c r="O19"/>
  <c r="K19"/>
  <c r="RZ19"/>
  <c r="SA19" s="1"/>
  <c r="RY19"/>
  <c r="RZ3"/>
  <c r="RZ4"/>
  <c r="SB4" s="1"/>
  <c r="SC4" s="1"/>
  <c r="AX5" i="45" s="1"/>
  <c r="RZ5" i="42"/>
  <c r="RZ23"/>
  <c r="SB23" s="1"/>
  <c r="SC23" s="1"/>
  <c r="SD23" s="1"/>
  <c r="RZ6"/>
  <c r="RZ7"/>
  <c r="SB7" s="1"/>
  <c r="SC7" s="1"/>
  <c r="AX8" i="45" s="1"/>
  <c r="RZ8" i="42"/>
  <c r="RZ9"/>
  <c r="SB9" s="1"/>
  <c r="SC9" s="1"/>
  <c r="AX10" i="45" s="1"/>
  <c r="RZ10" i="42"/>
  <c r="RZ11"/>
  <c r="SB11" s="1"/>
  <c r="SC11" s="1"/>
  <c r="AX12" i="45" s="1"/>
  <c r="RZ12" i="42"/>
  <c r="RZ13"/>
  <c r="SB13" s="1"/>
  <c r="SC13" s="1"/>
  <c r="AX14" i="45" s="1"/>
  <c r="RZ14" i="42"/>
  <c r="RZ15"/>
  <c r="SB15" s="1"/>
  <c r="SC15" s="1"/>
  <c r="AX16" i="45" s="1"/>
  <c r="RZ16" i="42"/>
  <c r="RZ17"/>
  <c r="SB17" s="1"/>
  <c r="SC17" s="1"/>
  <c r="AX18" i="45" s="1"/>
  <c r="RZ24" i="42"/>
  <c r="SB24" s="1"/>
  <c r="SC24" s="1"/>
  <c r="SD24" s="1"/>
  <c r="RZ25"/>
  <c r="SB25" s="1"/>
  <c r="SC25" s="1"/>
  <c r="SD25" s="1"/>
  <c r="RZ18"/>
  <c r="SB18" s="1"/>
  <c r="SC18" s="1"/>
  <c r="RZ2"/>
  <c r="RY3"/>
  <c r="RY4"/>
  <c r="RY5"/>
  <c r="RY23"/>
  <c r="RY6"/>
  <c r="RY7"/>
  <c r="RY8"/>
  <c r="RY9"/>
  <c r="RY10"/>
  <c r="RY11"/>
  <c r="RY12"/>
  <c r="RY13"/>
  <c r="RY14"/>
  <c r="RY15"/>
  <c r="RY16"/>
  <c r="RY17"/>
  <c r="RY24"/>
  <c r="RY25"/>
  <c r="RY18"/>
  <c r="RY2"/>
  <c r="SN3"/>
  <c r="SN4"/>
  <c r="SN5"/>
  <c r="SN23"/>
  <c r="SN6"/>
  <c r="SN7"/>
  <c r="SN8"/>
  <c r="SN9"/>
  <c r="SN10"/>
  <c r="SN11"/>
  <c r="SN12"/>
  <c r="SN13"/>
  <c r="SN14"/>
  <c r="SN15"/>
  <c r="SN16"/>
  <c r="SN17"/>
  <c r="SN24"/>
  <c r="SN25"/>
  <c r="SN18"/>
  <c r="PG3" i="40"/>
  <c r="PG4"/>
  <c r="PG5"/>
  <c r="PG6"/>
  <c r="PG7"/>
  <c r="PG8"/>
  <c r="PG9"/>
  <c r="PG10"/>
  <c r="PG11"/>
  <c r="PG12"/>
  <c r="PG13"/>
  <c r="PG14"/>
  <c r="PG15"/>
  <c r="PG16"/>
  <c r="PG17"/>
  <c r="PG18"/>
  <c r="PG19"/>
  <c r="PG20"/>
  <c r="PG21"/>
  <c r="PG22"/>
  <c r="PG23"/>
  <c r="PG24"/>
  <c r="PG25"/>
  <c r="PG26"/>
  <c r="QZ3" i="41"/>
  <c r="QZ4"/>
  <c r="QZ5"/>
  <c r="QZ6"/>
  <c r="QZ7"/>
  <c r="QZ8"/>
  <c r="QZ9"/>
  <c r="QZ10"/>
  <c r="QZ11"/>
  <c r="QZ12"/>
  <c r="QZ13"/>
  <c r="QZ14"/>
  <c r="QZ15"/>
  <c r="QZ16"/>
  <c r="QZ17"/>
  <c r="QZ18"/>
  <c r="QZ24"/>
  <c r="QZ19"/>
  <c r="QZ2"/>
  <c r="PG2" i="40"/>
  <c r="SN2" i="42"/>
  <c r="SG3"/>
  <c r="SG4"/>
  <c r="SG5"/>
  <c r="SG23"/>
  <c r="SG6"/>
  <c r="SG7"/>
  <c r="SG8"/>
  <c r="SG9"/>
  <c r="SG10"/>
  <c r="SG11"/>
  <c r="SG12"/>
  <c r="SG13"/>
  <c r="SG14"/>
  <c r="SG15"/>
  <c r="SG16"/>
  <c r="SG17"/>
  <c r="SG24"/>
  <c r="SG25"/>
  <c r="SG18"/>
  <c r="SG2"/>
  <c r="OZ3" i="40"/>
  <c r="OZ4"/>
  <c r="OZ5"/>
  <c r="OZ6"/>
  <c r="OZ7"/>
  <c r="OZ8"/>
  <c r="OZ9"/>
  <c r="OZ10"/>
  <c r="OZ11"/>
  <c r="OZ12"/>
  <c r="OZ13"/>
  <c r="OZ14"/>
  <c r="OZ15"/>
  <c r="OZ16"/>
  <c r="OZ17"/>
  <c r="OZ18"/>
  <c r="OZ19"/>
  <c r="OZ20"/>
  <c r="OZ21"/>
  <c r="OZ22"/>
  <c r="OZ23"/>
  <c r="OZ24"/>
  <c r="OZ25"/>
  <c r="OZ26"/>
  <c r="OZ2"/>
  <c r="QS3" i="41"/>
  <c r="QS4"/>
  <c r="QS5"/>
  <c r="QS6"/>
  <c r="QS7"/>
  <c r="QS8"/>
  <c r="QS9"/>
  <c r="QS10"/>
  <c r="QS11"/>
  <c r="QS12"/>
  <c r="QS13"/>
  <c r="QS14"/>
  <c r="QS15"/>
  <c r="QS16"/>
  <c r="QS17"/>
  <c r="QS18"/>
  <c r="QS24"/>
  <c r="QS19"/>
  <c r="QS2"/>
  <c r="OH3" i="40"/>
  <c r="OJ3" s="1"/>
  <c r="OK3" s="1"/>
  <c r="OH4"/>
  <c r="OI4" s="1"/>
  <c r="OH5"/>
  <c r="OI5" s="1"/>
  <c r="OH6"/>
  <c r="OJ6" s="1"/>
  <c r="OK6" s="1"/>
  <c r="OH7"/>
  <c r="OI7" s="1"/>
  <c r="OH8"/>
  <c r="OJ8" s="1"/>
  <c r="OK8" s="1"/>
  <c r="OH9"/>
  <c r="OI9" s="1"/>
  <c r="OH10"/>
  <c r="OJ10" s="1"/>
  <c r="OK10" s="1"/>
  <c r="OH11"/>
  <c r="OI11" s="1"/>
  <c r="OH12"/>
  <c r="OI12" s="1"/>
  <c r="OH13"/>
  <c r="OJ13" s="1"/>
  <c r="OK13" s="1"/>
  <c r="OH14"/>
  <c r="OJ14" s="1"/>
  <c r="OK14" s="1"/>
  <c r="OH15"/>
  <c r="OI15" s="1"/>
  <c r="OH16"/>
  <c r="OJ16" s="1"/>
  <c r="OK16" s="1"/>
  <c r="OH17"/>
  <c r="OI17" s="1"/>
  <c r="OH18"/>
  <c r="OJ18" s="1"/>
  <c r="OK18" s="1"/>
  <c r="OH19"/>
  <c r="OJ19" s="1"/>
  <c r="OK19" s="1"/>
  <c r="OH20"/>
  <c r="OI20" s="1"/>
  <c r="OH21"/>
  <c r="OJ21" s="1"/>
  <c r="OK21" s="1"/>
  <c r="OH22"/>
  <c r="OJ22" s="1"/>
  <c r="OK22" s="1"/>
  <c r="OH23"/>
  <c r="OI23" s="1"/>
  <c r="OH24"/>
  <c r="OJ24" s="1"/>
  <c r="OK24" s="1"/>
  <c r="OH25"/>
  <c r="OJ25" s="1"/>
  <c r="OK25" s="1"/>
  <c r="OH26"/>
  <c r="OJ26" s="1"/>
  <c r="OK26" s="1"/>
  <c r="OH2"/>
  <c r="OG3"/>
  <c r="OG4"/>
  <c r="OG5"/>
  <c r="OG6"/>
  <c r="OG7"/>
  <c r="OG8"/>
  <c r="OG9"/>
  <c r="OG10"/>
  <c r="OG11"/>
  <c r="OG12"/>
  <c r="OG13"/>
  <c r="OG14"/>
  <c r="OG15"/>
  <c r="OG16"/>
  <c r="OG17"/>
  <c r="OG18"/>
  <c r="OG19"/>
  <c r="OG20"/>
  <c r="OG21"/>
  <c r="OG22"/>
  <c r="OG23"/>
  <c r="OG24"/>
  <c r="OG25"/>
  <c r="OG26"/>
  <c r="OG2"/>
  <c r="OI2"/>
  <c r="K34"/>
  <c r="SD18" i="42" l="1"/>
  <c r="AX19" i="45"/>
  <c r="AT11" i="44"/>
  <c r="QN10" i="40"/>
  <c r="QJ10"/>
  <c r="AT7" i="44"/>
  <c r="QJ6" i="40"/>
  <c r="QN6"/>
  <c r="AT15" i="44"/>
  <c r="QJ14" i="40"/>
  <c r="QN14"/>
  <c r="AT23" i="44"/>
  <c r="QN22" i="40"/>
  <c r="QJ22"/>
  <c r="AT5" i="44"/>
  <c r="QJ4" i="40"/>
  <c r="QN4"/>
  <c r="AT9" i="44"/>
  <c r="QN8" i="40"/>
  <c r="QJ8"/>
  <c r="AT13" i="44"/>
  <c r="QJ12" i="40"/>
  <c r="QN12"/>
  <c r="AT17" i="44"/>
  <c r="QJ16" i="40"/>
  <c r="QN16"/>
  <c r="AT21" i="44"/>
  <c r="QJ20" i="40"/>
  <c r="QN20"/>
  <c r="AT25" i="44"/>
  <c r="QJ24" i="40"/>
  <c r="QN24"/>
  <c r="AT4" i="44"/>
  <c r="QN3" i="40"/>
  <c r="QJ3"/>
  <c r="AT6" i="44"/>
  <c r="QJ5" i="40"/>
  <c r="QN5"/>
  <c r="AT8" i="44"/>
  <c r="QJ7" i="40"/>
  <c r="QN7"/>
  <c r="AT10" i="44"/>
  <c r="QN9" i="40"/>
  <c r="QJ9"/>
  <c r="AT14" i="44"/>
  <c r="QJ13" i="40"/>
  <c r="QN13"/>
  <c r="AT16" i="44"/>
  <c r="QJ15" i="40"/>
  <c r="QN15"/>
  <c r="AT18" i="44"/>
  <c r="QJ17" i="40"/>
  <c r="QN17"/>
  <c r="AT20" i="44"/>
  <c r="QN19" i="40"/>
  <c r="QJ19"/>
  <c r="AT22" i="44"/>
  <c r="QN21" i="40"/>
  <c r="QJ21"/>
  <c r="AT24" i="44"/>
  <c r="QN23" i="40"/>
  <c r="QJ23"/>
  <c r="AT26" i="44"/>
  <c r="QJ25" i="40"/>
  <c r="QN25"/>
  <c r="QJ2"/>
  <c r="QN2"/>
  <c r="AT12" i="44"/>
  <c r="QJ11" i="40"/>
  <c r="QN11"/>
  <c r="AT19" i="44"/>
  <c r="QJ18" i="40"/>
  <c r="QN18"/>
  <c r="AT27" i="44"/>
  <c r="QJ26" i="40"/>
  <c r="QN26"/>
  <c r="PW4"/>
  <c r="PW16"/>
  <c r="PW24"/>
  <c r="PW5"/>
  <c r="PW9"/>
  <c r="OI3"/>
  <c r="AR22" i="44"/>
  <c r="OL21" i="40"/>
  <c r="AR14" i="44"/>
  <c r="OL13" i="40"/>
  <c r="AR4" i="44"/>
  <c r="OL3" i="40"/>
  <c r="AR25" i="44"/>
  <c r="OL24" i="40"/>
  <c r="AR19" i="44"/>
  <c r="OL18" i="40"/>
  <c r="AR11" i="44"/>
  <c r="OL10" i="40"/>
  <c r="AR9" i="44"/>
  <c r="OL8" i="40"/>
  <c r="OL26"/>
  <c r="AR27" i="44"/>
  <c r="OL22" i="40"/>
  <c r="AR23" i="44"/>
  <c r="OL16" i="40"/>
  <c r="AR17" i="44"/>
  <c r="OL14" i="40"/>
  <c r="AR15" i="44"/>
  <c r="OL6" i="40"/>
  <c r="AR7" i="44"/>
  <c r="PW11" i="40"/>
  <c r="PW18"/>
  <c r="PW26"/>
  <c r="OI24"/>
  <c r="OI21"/>
  <c r="OI18"/>
  <c r="OI13"/>
  <c r="OI10"/>
  <c r="OI8"/>
  <c r="OJ23"/>
  <c r="OK23" s="1"/>
  <c r="OJ20"/>
  <c r="OK20" s="1"/>
  <c r="OJ17"/>
  <c r="OK17" s="1"/>
  <c r="OJ11"/>
  <c r="OK11" s="1"/>
  <c r="OJ9"/>
  <c r="OK9" s="1"/>
  <c r="OJ4"/>
  <c r="OK4" s="1"/>
  <c r="OL25"/>
  <c r="AR26" i="44"/>
  <c r="OL19" i="40"/>
  <c r="AR20" i="44"/>
  <c r="PW6" i="40"/>
  <c r="PW14"/>
  <c r="PW22"/>
  <c r="PW10"/>
  <c r="DP18" i="42"/>
  <c r="DQ18" s="1"/>
  <c r="SA25"/>
  <c r="SA23"/>
  <c r="SA18"/>
  <c r="SA24"/>
  <c r="SB19"/>
  <c r="SC19" s="1"/>
  <c r="AX20" i="45" s="1"/>
  <c r="SD17" i="42"/>
  <c r="SA17"/>
  <c r="SA16"/>
  <c r="SB16"/>
  <c r="SC16" s="1"/>
  <c r="AX17" i="45" s="1"/>
  <c r="SD15" i="42"/>
  <c r="SA15"/>
  <c r="SA14"/>
  <c r="SB14"/>
  <c r="SC14" s="1"/>
  <c r="AX15" i="45" s="1"/>
  <c r="SA13" i="42"/>
  <c r="SD13"/>
  <c r="SA12"/>
  <c r="SB12"/>
  <c r="SC12" s="1"/>
  <c r="AX13" i="45" s="1"/>
  <c r="SD11" i="42"/>
  <c r="SA11"/>
  <c r="SA10"/>
  <c r="SB10"/>
  <c r="SC10" s="1"/>
  <c r="AX11" i="45" s="1"/>
  <c r="SD9" i="42"/>
  <c r="SA9"/>
  <c r="SA8"/>
  <c r="SB8"/>
  <c r="SC8" s="1"/>
  <c r="AX9" i="45" s="1"/>
  <c r="SA7" i="42"/>
  <c r="SD7"/>
  <c r="SA6"/>
  <c r="SB6"/>
  <c r="SC6" s="1"/>
  <c r="AX7" i="45" s="1"/>
  <c r="SB5" i="42"/>
  <c r="SC5" s="1"/>
  <c r="AX6" i="45" s="1"/>
  <c r="SA5" i="42"/>
  <c r="SA4"/>
  <c r="SD4"/>
  <c r="SB3"/>
  <c r="SC3" s="1"/>
  <c r="AX4" i="45" s="1"/>
  <c r="SA3" i="42"/>
  <c r="OI25" i="40"/>
  <c r="OI22"/>
  <c r="OI19"/>
  <c r="OJ12"/>
  <c r="OK12" s="1"/>
  <c r="OI16"/>
  <c r="OJ15"/>
  <c r="OK15" s="1"/>
  <c r="OI14"/>
  <c r="OJ7"/>
  <c r="OK7" s="1"/>
  <c r="OI6"/>
  <c r="OJ5"/>
  <c r="OK5" s="1"/>
  <c r="OI26"/>
  <c r="OJ2"/>
  <c r="OK2" s="1"/>
  <c r="OL2" s="1"/>
  <c r="OS3"/>
  <c r="OS4"/>
  <c r="OS5"/>
  <c r="OS6"/>
  <c r="OS7"/>
  <c r="OS8"/>
  <c r="OS9"/>
  <c r="OS10"/>
  <c r="OS11"/>
  <c r="OS12"/>
  <c r="OS13"/>
  <c r="OU13" s="1"/>
  <c r="OV13" s="1"/>
  <c r="OS14"/>
  <c r="OS15"/>
  <c r="OS16"/>
  <c r="OS17"/>
  <c r="OS18"/>
  <c r="OS19"/>
  <c r="OS20"/>
  <c r="OS21"/>
  <c r="OS22"/>
  <c r="OS23"/>
  <c r="OS24"/>
  <c r="OS25"/>
  <c r="OS26"/>
  <c r="OR3"/>
  <c r="OR4"/>
  <c r="OR5"/>
  <c r="OR6"/>
  <c r="OR7"/>
  <c r="OR8"/>
  <c r="OR9"/>
  <c r="OR10"/>
  <c r="OR11"/>
  <c r="OR12"/>
  <c r="OR13"/>
  <c r="OR14"/>
  <c r="OR15"/>
  <c r="OR16"/>
  <c r="OR17"/>
  <c r="OR18"/>
  <c r="OR19"/>
  <c r="OR20"/>
  <c r="OR21"/>
  <c r="OR22"/>
  <c r="OR23"/>
  <c r="OR24"/>
  <c r="OR25"/>
  <c r="OR26"/>
  <c r="OR2"/>
  <c r="OS2"/>
  <c r="AQ26"/>
  <c r="AR26"/>
  <c r="AS26" s="1"/>
  <c r="LF28" i="42"/>
  <c r="DR18" l="1"/>
  <c r="V19" i="45"/>
  <c r="QK26" i="40"/>
  <c r="QL26"/>
  <c r="QL11"/>
  <c r="QK11"/>
  <c r="QK21"/>
  <c r="QL21"/>
  <c r="QK15"/>
  <c r="QL15"/>
  <c r="QL5"/>
  <c r="QK5"/>
  <c r="QL3"/>
  <c r="QK3"/>
  <c r="QL24"/>
  <c r="QK24"/>
  <c r="QK16"/>
  <c r="QL16"/>
  <c r="QK6"/>
  <c r="QL6"/>
  <c r="QL10"/>
  <c r="QK10"/>
  <c r="QK18"/>
  <c r="QL18"/>
  <c r="QL2"/>
  <c r="QK2"/>
  <c r="QL25"/>
  <c r="QK25"/>
  <c r="QK23"/>
  <c r="QL23"/>
  <c r="QK19"/>
  <c r="QL19"/>
  <c r="QL17"/>
  <c r="QK17"/>
  <c r="QK13"/>
  <c r="QL13"/>
  <c r="QL9"/>
  <c r="QK9"/>
  <c r="QL7"/>
  <c r="QK7"/>
  <c r="QL20"/>
  <c r="QK20"/>
  <c r="QK12"/>
  <c r="QL12"/>
  <c r="QL8"/>
  <c r="QK8"/>
  <c r="QL4"/>
  <c r="QK4"/>
  <c r="QK22"/>
  <c r="QL22"/>
  <c r="QL14"/>
  <c r="QK14"/>
  <c r="SD19" i="42"/>
  <c r="AS14" i="44"/>
  <c r="OW13" i="40"/>
  <c r="OT22"/>
  <c r="OU20"/>
  <c r="OV20" s="1"/>
  <c r="OU18"/>
  <c r="OV18" s="1"/>
  <c r="OU16"/>
  <c r="OV16" s="1"/>
  <c r="OU14"/>
  <c r="OV14" s="1"/>
  <c r="OU12"/>
  <c r="OV12" s="1"/>
  <c r="OU4"/>
  <c r="OV4" s="1"/>
  <c r="OL5"/>
  <c r="AR6" i="44"/>
  <c r="OL7" i="40"/>
  <c r="AR8" i="44"/>
  <c r="OL15" i="40"/>
  <c r="AR16" i="44"/>
  <c r="OL12" i="40"/>
  <c r="AR13" i="44"/>
  <c r="AR10"/>
  <c r="OL9" i="40"/>
  <c r="AR18" i="44"/>
  <c r="OL17" i="40"/>
  <c r="AR24" i="44"/>
  <c r="OL23" i="40"/>
  <c r="OT26"/>
  <c r="OT24"/>
  <c r="OT13"/>
  <c r="OT10"/>
  <c r="OT8"/>
  <c r="OT6"/>
  <c r="OU26"/>
  <c r="OV26" s="1"/>
  <c r="OU24"/>
  <c r="OV24" s="1"/>
  <c r="OU10"/>
  <c r="OV10" s="1"/>
  <c r="OU8"/>
  <c r="OV8" s="1"/>
  <c r="OU6"/>
  <c r="OV6" s="1"/>
  <c r="OT2"/>
  <c r="OT23"/>
  <c r="OU19"/>
  <c r="OV19" s="1"/>
  <c r="OU17"/>
  <c r="OV17" s="1"/>
  <c r="OU15"/>
  <c r="OV15" s="1"/>
  <c r="OU3"/>
  <c r="OV3" s="1"/>
  <c r="AR5" i="44"/>
  <c r="OL4" i="40"/>
  <c r="AR12" i="44"/>
  <c r="OL11" i="40"/>
  <c r="AR21" i="44"/>
  <c r="OL20" i="40"/>
  <c r="AT26"/>
  <c r="AU26" s="1"/>
  <c r="OT25"/>
  <c r="OT21"/>
  <c r="OT11"/>
  <c r="OT9"/>
  <c r="OT7"/>
  <c r="OT5"/>
  <c r="OU25"/>
  <c r="OV25" s="1"/>
  <c r="OU21"/>
  <c r="OV21" s="1"/>
  <c r="OU11"/>
  <c r="OV11" s="1"/>
  <c r="OU9"/>
  <c r="OV9" s="1"/>
  <c r="OU7"/>
  <c r="OV7" s="1"/>
  <c r="OU5"/>
  <c r="OV5" s="1"/>
  <c r="SD16" i="42"/>
  <c r="SD14"/>
  <c r="SD12"/>
  <c r="SD10"/>
  <c r="SD8"/>
  <c r="SD6"/>
  <c r="SD5"/>
  <c r="SD3"/>
  <c r="OU23" i="40"/>
  <c r="OV23" s="1"/>
  <c r="OT20"/>
  <c r="OT18"/>
  <c r="OT12"/>
  <c r="OT4"/>
  <c r="OT3"/>
  <c r="OU22"/>
  <c r="OV22" s="1"/>
  <c r="OT19"/>
  <c r="OT17"/>
  <c r="OT16"/>
  <c r="OT15"/>
  <c r="OT14"/>
  <c r="OU2"/>
  <c r="OV2" s="1"/>
  <c r="OW2" s="1"/>
  <c r="QL3" i="41"/>
  <c r="QL4"/>
  <c r="QL5"/>
  <c r="QL6"/>
  <c r="QL7"/>
  <c r="QL8"/>
  <c r="QL9"/>
  <c r="QL10"/>
  <c r="QL11"/>
  <c r="QL12"/>
  <c r="QL13"/>
  <c r="QL14"/>
  <c r="QL15"/>
  <c r="QL16"/>
  <c r="QL17"/>
  <c r="QL18"/>
  <c r="QL24"/>
  <c r="QL19"/>
  <c r="QL2"/>
  <c r="QK3"/>
  <c r="QK4"/>
  <c r="QK5"/>
  <c r="QK6"/>
  <c r="QK7"/>
  <c r="QK8"/>
  <c r="QK9"/>
  <c r="QK10"/>
  <c r="QK11"/>
  <c r="QK12"/>
  <c r="QK13"/>
  <c r="QK14"/>
  <c r="QK15"/>
  <c r="QK16"/>
  <c r="QK17"/>
  <c r="QK18"/>
  <c r="QK24"/>
  <c r="QK19"/>
  <c r="QK2"/>
  <c r="OW22" i="40" l="1"/>
  <c r="AS23" i="44"/>
  <c r="OW23" i="40"/>
  <c r="AS24" i="44"/>
  <c r="AS8"/>
  <c r="OW7" i="40"/>
  <c r="AS12" i="44"/>
  <c r="OW11" i="40"/>
  <c r="AS26" i="44"/>
  <c r="OW25" i="40"/>
  <c r="AV26"/>
  <c r="P27" i="44"/>
  <c r="OW3" i="40"/>
  <c r="AS4" i="44"/>
  <c r="OW15" i="40"/>
  <c r="AS16" i="44"/>
  <c r="OW17" i="40"/>
  <c r="AS18" i="44"/>
  <c r="OW19" i="40"/>
  <c r="AS20" i="44"/>
  <c r="AS9"/>
  <c r="OW8" i="40"/>
  <c r="AS25" i="44"/>
  <c r="OW24" i="40"/>
  <c r="OW4"/>
  <c r="AS5" i="44"/>
  <c r="OW12" i="40"/>
  <c r="AS13" i="44"/>
  <c r="OW14" i="40"/>
  <c r="AS15" i="44"/>
  <c r="OW16" i="40"/>
  <c r="AS17" i="44"/>
  <c r="OW18" i="40"/>
  <c r="AS19" i="44"/>
  <c r="OW20" i="40"/>
  <c r="AS21" i="44"/>
  <c r="AS6"/>
  <c r="OW5" i="40"/>
  <c r="AS10" i="44"/>
  <c r="OW9" i="40"/>
  <c r="AS22" i="44"/>
  <c r="OW21" i="40"/>
  <c r="AS7" i="44"/>
  <c r="OW6" i="40"/>
  <c r="AS11" i="44"/>
  <c r="OW10" i="40"/>
  <c r="AS27" i="44"/>
  <c r="OW26" i="40"/>
  <c r="QN19" i="41"/>
  <c r="QO19" s="1"/>
  <c r="QN18"/>
  <c r="QO18" s="1"/>
  <c r="QN16"/>
  <c r="QO16" s="1"/>
  <c r="QN14"/>
  <c r="QO14" s="1"/>
  <c r="QN12"/>
  <c r="QO12" s="1"/>
  <c r="QN10"/>
  <c r="QO10" s="1"/>
  <c r="QN8"/>
  <c r="QO8" s="1"/>
  <c r="QN6"/>
  <c r="QO6" s="1"/>
  <c r="QN4"/>
  <c r="QO4" s="1"/>
  <c r="QM24"/>
  <c r="QM17"/>
  <c r="QM15"/>
  <c r="QM13"/>
  <c r="QM11"/>
  <c r="QM9"/>
  <c r="QM7"/>
  <c r="QM5"/>
  <c r="QM3"/>
  <c r="QM2"/>
  <c r="QM19"/>
  <c r="QM18"/>
  <c r="QM16"/>
  <c r="QM14"/>
  <c r="QM12"/>
  <c r="QM10"/>
  <c r="QM8"/>
  <c r="QM6"/>
  <c r="QM4"/>
  <c r="QN2"/>
  <c r="QN24"/>
  <c r="QO24" s="1"/>
  <c r="QP24" s="1"/>
  <c r="QN17"/>
  <c r="QO17" s="1"/>
  <c r="QN15"/>
  <c r="QO15" s="1"/>
  <c r="QN13"/>
  <c r="QO13" s="1"/>
  <c r="QN11"/>
  <c r="QO11" s="1"/>
  <c r="QN9"/>
  <c r="QO9" s="1"/>
  <c r="QN7"/>
  <c r="QO7" s="1"/>
  <c r="QN5"/>
  <c r="QO5" s="1"/>
  <c r="QN3"/>
  <c r="QO3" s="1"/>
  <c r="QA3"/>
  <c r="QC3" s="1"/>
  <c r="QD3" s="1"/>
  <c r="AV4" i="43" s="1"/>
  <c r="QA4" i="41"/>
  <c r="QC4" s="1"/>
  <c r="QD4" s="1"/>
  <c r="AV5" i="43" s="1"/>
  <c r="QA5" i="41"/>
  <c r="QC5" s="1"/>
  <c r="QD5" s="1"/>
  <c r="AV6" i="43" s="1"/>
  <c r="QA6" i="41"/>
  <c r="QC6" s="1"/>
  <c r="QD6" s="1"/>
  <c r="AV7" i="43" s="1"/>
  <c r="QA7" i="41"/>
  <c r="QC7" s="1"/>
  <c r="QD7" s="1"/>
  <c r="AV8" i="43" s="1"/>
  <c r="QA8" i="41"/>
  <c r="QC8" s="1"/>
  <c r="QD8" s="1"/>
  <c r="AV9" i="43" s="1"/>
  <c r="QA9" i="41"/>
  <c r="QC9" s="1"/>
  <c r="QD9" s="1"/>
  <c r="AV10" i="43" s="1"/>
  <c r="QA10" i="41"/>
  <c r="QC10" s="1"/>
  <c r="QD10" s="1"/>
  <c r="AV11" i="43" s="1"/>
  <c r="QA11" i="41"/>
  <c r="QC11" s="1"/>
  <c r="QD11" s="1"/>
  <c r="AV12" i="43" s="1"/>
  <c r="QA12" i="41"/>
  <c r="QC12" s="1"/>
  <c r="QD12" s="1"/>
  <c r="AV13" i="43" s="1"/>
  <c r="QA13" i="41"/>
  <c r="QC13" s="1"/>
  <c r="QD13" s="1"/>
  <c r="AV14" i="43" s="1"/>
  <c r="QA14" i="41"/>
  <c r="QC14" s="1"/>
  <c r="QD14" s="1"/>
  <c r="AV15" i="43" s="1"/>
  <c r="QA15" i="41"/>
  <c r="QC15" s="1"/>
  <c r="QD15" s="1"/>
  <c r="AV16" i="43" s="1"/>
  <c r="QA16" i="41"/>
  <c r="QC16" s="1"/>
  <c r="QD16" s="1"/>
  <c r="AV17" i="43" s="1"/>
  <c r="QA17" i="41"/>
  <c r="QC17" s="1"/>
  <c r="QD17" s="1"/>
  <c r="AV18" i="43" s="1"/>
  <c r="QA18" i="41"/>
  <c r="QC18" s="1"/>
  <c r="QD18" s="1"/>
  <c r="AV19" i="43" s="1"/>
  <c r="QA24" i="41"/>
  <c r="QC24" s="1"/>
  <c r="QD24" s="1"/>
  <c r="QA19"/>
  <c r="QC19" s="1"/>
  <c r="QD19" s="1"/>
  <c r="AV20" i="43" s="1"/>
  <c r="PZ3" i="41"/>
  <c r="PZ4"/>
  <c r="PZ5"/>
  <c r="PZ6"/>
  <c r="PZ7"/>
  <c r="PZ8"/>
  <c r="PZ9"/>
  <c r="PZ10"/>
  <c r="PZ11"/>
  <c r="PZ12"/>
  <c r="PZ13"/>
  <c r="PZ14"/>
  <c r="PZ15"/>
  <c r="PZ16"/>
  <c r="PZ17"/>
  <c r="PZ18"/>
  <c r="PZ24"/>
  <c r="PZ19"/>
  <c r="PZ2"/>
  <c r="PP3"/>
  <c r="PR3" s="1"/>
  <c r="PS3" s="1"/>
  <c r="AU4" i="43" s="1"/>
  <c r="PP4" i="41"/>
  <c r="PQ4" s="1"/>
  <c r="PP5"/>
  <c r="PR5" s="1"/>
  <c r="PS5" s="1"/>
  <c r="AU6" i="43" s="1"/>
  <c r="PP6" i="41"/>
  <c r="PQ6" s="1"/>
  <c r="PP7"/>
  <c r="PR7" s="1"/>
  <c r="PS7" s="1"/>
  <c r="AU8" i="43" s="1"/>
  <c r="PP8" i="41"/>
  <c r="PQ8" s="1"/>
  <c r="PP9"/>
  <c r="PR9" s="1"/>
  <c r="PS9" s="1"/>
  <c r="AU10" i="43" s="1"/>
  <c r="PP10" i="41"/>
  <c r="PQ10" s="1"/>
  <c r="PP11"/>
  <c r="PR11" s="1"/>
  <c r="PS11" s="1"/>
  <c r="AU12" i="43" s="1"/>
  <c r="PP12" i="41"/>
  <c r="PQ12" s="1"/>
  <c r="PP13"/>
  <c r="PR13" s="1"/>
  <c r="PS13" s="1"/>
  <c r="AU14" i="43" s="1"/>
  <c r="PP14" i="41"/>
  <c r="PQ14" s="1"/>
  <c r="PP15"/>
  <c r="PR15" s="1"/>
  <c r="PS15" s="1"/>
  <c r="AU16" i="43" s="1"/>
  <c r="PP16" i="41"/>
  <c r="PQ16" s="1"/>
  <c r="PP17"/>
  <c r="PR17" s="1"/>
  <c r="PS17" s="1"/>
  <c r="AU18" i="43" s="1"/>
  <c r="PP18" i="41"/>
  <c r="PQ18" s="1"/>
  <c r="PP24"/>
  <c r="PR24" s="1"/>
  <c r="PS24" s="1"/>
  <c r="PP19"/>
  <c r="PQ19" s="1"/>
  <c r="PO3"/>
  <c r="PO4"/>
  <c r="PO5"/>
  <c r="PO6"/>
  <c r="PO7"/>
  <c r="PO8"/>
  <c r="PO9"/>
  <c r="PO10"/>
  <c r="PO11"/>
  <c r="PO12"/>
  <c r="PO13"/>
  <c r="PO14"/>
  <c r="PO15"/>
  <c r="PO16"/>
  <c r="PO17"/>
  <c r="PO18"/>
  <c r="PO24"/>
  <c r="PO19"/>
  <c r="PO2"/>
  <c r="PE3"/>
  <c r="PG3" s="1"/>
  <c r="PH3" s="1"/>
  <c r="AT4" i="43" s="1"/>
  <c r="PE4" i="41"/>
  <c r="PF4" s="1"/>
  <c r="PE5"/>
  <c r="PG5" s="1"/>
  <c r="PH5" s="1"/>
  <c r="AT6" i="43" s="1"/>
  <c r="PE6" i="41"/>
  <c r="PF6" s="1"/>
  <c r="PE7"/>
  <c r="PG7" s="1"/>
  <c r="PH7" s="1"/>
  <c r="AT8" i="43" s="1"/>
  <c r="PE8" i="41"/>
  <c r="PF8" s="1"/>
  <c r="PE9"/>
  <c r="PG9" s="1"/>
  <c r="PH9" s="1"/>
  <c r="AT10" i="43" s="1"/>
  <c r="PE10" i="41"/>
  <c r="PF10" s="1"/>
  <c r="PE11"/>
  <c r="PG11" s="1"/>
  <c r="PH11" s="1"/>
  <c r="AT12" i="43" s="1"/>
  <c r="PE12" i="41"/>
  <c r="PF12" s="1"/>
  <c r="PE13"/>
  <c r="PG13" s="1"/>
  <c r="PH13" s="1"/>
  <c r="AT14" i="43" s="1"/>
  <c r="PE14" i="41"/>
  <c r="PF14" s="1"/>
  <c r="PE15"/>
  <c r="PG15" s="1"/>
  <c r="PH15" s="1"/>
  <c r="AT16" i="43" s="1"/>
  <c r="PE16" i="41"/>
  <c r="PF16" s="1"/>
  <c r="PE17"/>
  <c r="PG17" s="1"/>
  <c r="PH17" s="1"/>
  <c r="AT18" i="43" s="1"/>
  <c r="PE18" i="41"/>
  <c r="PF18" s="1"/>
  <c r="PE24"/>
  <c r="PG24" s="1"/>
  <c r="PH24" s="1"/>
  <c r="PE19"/>
  <c r="PF19" s="1"/>
  <c r="PD3"/>
  <c r="PD4"/>
  <c r="PD5"/>
  <c r="PD6"/>
  <c r="PD7"/>
  <c r="PD8"/>
  <c r="PD9"/>
  <c r="PD10"/>
  <c r="PD11"/>
  <c r="PD12"/>
  <c r="PD13"/>
  <c r="PD14"/>
  <c r="PD15"/>
  <c r="PD16"/>
  <c r="PD17"/>
  <c r="PD18"/>
  <c r="PD24"/>
  <c r="PD19"/>
  <c r="PD2"/>
  <c r="AS3" i="44"/>
  <c r="AR3"/>
  <c r="QP5" i="41" l="1"/>
  <c r="AW6" i="43"/>
  <c r="QP9" i="41"/>
  <c r="AW10" i="43"/>
  <c r="QP13" i="41"/>
  <c r="AW14" i="43"/>
  <c r="QP17" i="41"/>
  <c r="AW18" i="43"/>
  <c r="QP4" i="41"/>
  <c r="AW5" i="43"/>
  <c r="QP8" i="41"/>
  <c r="AW9" i="43"/>
  <c r="QP12" i="41"/>
  <c r="AW13" i="43"/>
  <c r="QP16" i="41"/>
  <c r="AW17" i="43"/>
  <c r="QP19" i="41"/>
  <c r="AW20" i="43"/>
  <c r="QP3" i="41"/>
  <c r="AW4" i="43"/>
  <c r="QP7" i="41"/>
  <c r="AW8" i="43"/>
  <c r="QP11" i="41"/>
  <c r="AW12" i="43"/>
  <c r="QP15" i="41"/>
  <c r="AW16" i="43"/>
  <c r="QP6" i="41"/>
  <c r="AW7" i="43"/>
  <c r="QP10" i="41"/>
  <c r="AW11" i="43"/>
  <c r="QP14" i="41"/>
  <c r="AW15" i="43"/>
  <c r="QP18" i="41"/>
  <c r="AW19" i="43"/>
  <c r="QE19" i="41"/>
  <c r="QE18"/>
  <c r="QE16"/>
  <c r="QE14"/>
  <c r="QE12"/>
  <c r="QE10"/>
  <c r="QE8"/>
  <c r="QE6"/>
  <c r="QE4"/>
  <c r="QE24"/>
  <c r="QE17"/>
  <c r="QE15"/>
  <c r="QE13"/>
  <c r="QE11"/>
  <c r="QE9"/>
  <c r="QE7"/>
  <c r="QE5"/>
  <c r="QE3"/>
  <c r="QB19"/>
  <c r="QB18"/>
  <c r="QB16"/>
  <c r="QB14"/>
  <c r="QB12"/>
  <c r="QB10"/>
  <c r="QB8"/>
  <c r="QB6"/>
  <c r="QB4"/>
  <c r="QB24"/>
  <c r="QB17"/>
  <c r="QB15"/>
  <c r="QB13"/>
  <c r="QB11"/>
  <c r="QB9"/>
  <c r="QB7"/>
  <c r="QB5"/>
  <c r="QB3"/>
  <c r="PR19"/>
  <c r="PS19" s="1"/>
  <c r="AU20" i="43" s="1"/>
  <c r="PT24" i="41"/>
  <c r="PQ24"/>
  <c r="PR18"/>
  <c r="PS18" s="1"/>
  <c r="AU19" i="43" s="1"/>
  <c r="PT17" i="41"/>
  <c r="PQ17"/>
  <c r="PR16"/>
  <c r="PS16" s="1"/>
  <c r="AU17" i="43" s="1"/>
  <c r="PT15" i="41"/>
  <c r="PQ15"/>
  <c r="PR14"/>
  <c r="PS14" s="1"/>
  <c r="AU15" i="43" s="1"/>
  <c r="PT13" i="41"/>
  <c r="PQ13"/>
  <c r="PR12"/>
  <c r="PS12" s="1"/>
  <c r="AU13" i="43" s="1"/>
  <c r="PT11" i="41"/>
  <c r="PQ11"/>
  <c r="PR10"/>
  <c r="PS10" s="1"/>
  <c r="AU11" i="43" s="1"/>
  <c r="PT9" i="41"/>
  <c r="PQ9"/>
  <c r="PR8"/>
  <c r="PS8" s="1"/>
  <c r="AU9" i="43" s="1"/>
  <c r="PT7" i="41"/>
  <c r="PQ7"/>
  <c r="PR6"/>
  <c r="PS6" s="1"/>
  <c r="AU7" i="43" s="1"/>
  <c r="PT5" i="41"/>
  <c r="PQ5"/>
  <c r="PR4"/>
  <c r="PS4" s="1"/>
  <c r="AU5" i="43" s="1"/>
  <c r="PT3" i="41"/>
  <c r="PQ3"/>
  <c r="PG19"/>
  <c r="PH19" s="1"/>
  <c r="AT20" i="43" s="1"/>
  <c r="PI24" i="41"/>
  <c r="PF24"/>
  <c r="PG18"/>
  <c r="PH18" s="1"/>
  <c r="AT19" i="43" s="1"/>
  <c r="PI17" i="41"/>
  <c r="PF17"/>
  <c r="PG16"/>
  <c r="PH16" s="1"/>
  <c r="AT17" i="43" s="1"/>
  <c r="PI15" i="41"/>
  <c r="PF15"/>
  <c r="PG14"/>
  <c r="PH14" s="1"/>
  <c r="AT15" i="43" s="1"/>
  <c r="PI13" i="41"/>
  <c r="PF13"/>
  <c r="PG12"/>
  <c r="PH12" s="1"/>
  <c r="AT13" i="43" s="1"/>
  <c r="PI11" i="41"/>
  <c r="PF11"/>
  <c r="PG10"/>
  <c r="PH10" s="1"/>
  <c r="AT11" i="43" s="1"/>
  <c r="PI9" i="41"/>
  <c r="PF9"/>
  <c r="PG8"/>
  <c r="PH8" s="1"/>
  <c r="AT9" i="43" s="1"/>
  <c r="PI7" i="41"/>
  <c r="PF7"/>
  <c r="PG6"/>
  <c r="PH6" s="1"/>
  <c r="AT7" i="43" s="1"/>
  <c r="PI5" i="41"/>
  <c r="PF5"/>
  <c r="PG4"/>
  <c r="PH4" s="1"/>
  <c r="AT5" i="43" s="1"/>
  <c r="PI3" i="41"/>
  <c r="PF3"/>
  <c r="RO19" i="42"/>
  <c r="RN19"/>
  <c r="RQ24"/>
  <c r="RR24" s="1"/>
  <c r="RP24"/>
  <c r="RO3"/>
  <c r="RO4"/>
  <c r="RO5"/>
  <c r="RO23"/>
  <c r="RO6"/>
  <c r="RO7"/>
  <c r="RO8"/>
  <c r="RO9"/>
  <c r="RO10"/>
  <c r="RO11"/>
  <c r="RO12"/>
  <c r="RO13"/>
  <c r="RO14"/>
  <c r="RO15"/>
  <c r="RO16"/>
  <c r="RO17"/>
  <c r="RO25"/>
  <c r="RO18"/>
  <c r="RO2"/>
  <c r="RN3"/>
  <c r="RN4"/>
  <c r="RN5"/>
  <c r="RN23"/>
  <c r="RN6"/>
  <c r="RN7"/>
  <c r="RN8"/>
  <c r="RN9"/>
  <c r="RN10"/>
  <c r="RN11"/>
  <c r="RN12"/>
  <c r="RN13"/>
  <c r="RN14"/>
  <c r="RN15"/>
  <c r="RN16"/>
  <c r="RN17"/>
  <c r="RN25"/>
  <c r="RN18"/>
  <c r="RN2"/>
  <c r="RD19"/>
  <c r="RE19" s="1"/>
  <c r="RC19"/>
  <c r="RD3"/>
  <c r="RF3" s="1"/>
  <c r="RG3" s="1"/>
  <c r="AV4" i="45" s="1"/>
  <c r="RD4" i="42"/>
  <c r="RF4" s="1"/>
  <c r="RG4" s="1"/>
  <c r="AV5" i="45" s="1"/>
  <c r="RD5" i="42"/>
  <c r="RF5" s="1"/>
  <c r="RG5" s="1"/>
  <c r="AV6" i="45" s="1"/>
  <c r="RD23" i="42"/>
  <c r="RF23" s="1"/>
  <c r="RG23" s="1"/>
  <c r="RD6"/>
  <c r="RF6" s="1"/>
  <c r="RG6" s="1"/>
  <c r="AV7" i="45" s="1"/>
  <c r="RD7" i="42"/>
  <c r="RF7" s="1"/>
  <c r="RG7" s="1"/>
  <c r="AV8" i="45" s="1"/>
  <c r="RD8" i="42"/>
  <c r="RF8" s="1"/>
  <c r="RG8" s="1"/>
  <c r="AV9" i="45" s="1"/>
  <c r="RD9" i="42"/>
  <c r="RF9" s="1"/>
  <c r="RG9" s="1"/>
  <c r="AV10" i="45" s="1"/>
  <c r="RD10" i="42"/>
  <c r="RF10" s="1"/>
  <c r="RG10" s="1"/>
  <c r="AV11" i="45" s="1"/>
  <c r="RD11" i="42"/>
  <c r="RF11" s="1"/>
  <c r="RG11" s="1"/>
  <c r="AV12" i="45" s="1"/>
  <c r="RD12" i="42"/>
  <c r="RF12" s="1"/>
  <c r="RG12" s="1"/>
  <c r="AV13" i="45" s="1"/>
  <c r="RD13" i="42"/>
  <c r="RF13" s="1"/>
  <c r="RG13" s="1"/>
  <c r="AV14" i="45" s="1"/>
  <c r="RD14" i="42"/>
  <c r="RF14" s="1"/>
  <c r="RG14" s="1"/>
  <c r="AV15" i="45" s="1"/>
  <c r="RD15" i="42"/>
  <c r="RF15" s="1"/>
  <c r="RG15" s="1"/>
  <c r="AV16" i="45" s="1"/>
  <c r="RD16" i="42"/>
  <c r="RE16" s="1"/>
  <c r="RD17"/>
  <c r="RF17" s="1"/>
  <c r="RG17" s="1"/>
  <c r="AV18" i="45" s="1"/>
  <c r="RD24" i="42"/>
  <c r="RD25"/>
  <c r="RF25" s="1"/>
  <c r="RG25" s="1"/>
  <c r="RD18"/>
  <c r="RF18" s="1"/>
  <c r="RG18" s="1"/>
  <c r="AV19" i="45" s="1"/>
  <c r="RD2" i="42"/>
  <c r="RC3"/>
  <c r="RC4"/>
  <c r="RC5"/>
  <c r="RC23"/>
  <c r="RC6"/>
  <c r="RC7"/>
  <c r="RC8"/>
  <c r="RC9"/>
  <c r="RC10"/>
  <c r="RC11"/>
  <c r="RC12"/>
  <c r="RC13"/>
  <c r="RC14"/>
  <c r="RC15"/>
  <c r="RC16"/>
  <c r="RC17"/>
  <c r="RC24"/>
  <c r="RC25"/>
  <c r="RC18"/>
  <c r="RC2"/>
  <c r="PW19"/>
  <c r="PX19" s="1"/>
  <c r="PV19"/>
  <c r="PW2"/>
  <c r="PX2" s="1"/>
  <c r="PV2"/>
  <c r="NA2" i="40"/>
  <c r="NC2" s="1"/>
  <c r="ND2" s="1"/>
  <c r="NA3"/>
  <c r="NB3" s="1"/>
  <c r="NA4"/>
  <c r="NC4" s="1"/>
  <c r="ND4" s="1"/>
  <c r="NA5"/>
  <c r="NB5" s="1"/>
  <c r="NA6"/>
  <c r="NC6" s="1"/>
  <c r="ND6" s="1"/>
  <c r="NA7"/>
  <c r="NB7" s="1"/>
  <c r="NA8"/>
  <c r="NC8" s="1"/>
  <c r="ND8" s="1"/>
  <c r="NA9"/>
  <c r="NB9" s="1"/>
  <c r="NA10"/>
  <c r="NC10" s="1"/>
  <c r="ND10" s="1"/>
  <c r="NA11"/>
  <c r="NB11" s="1"/>
  <c r="NA12"/>
  <c r="NC12" s="1"/>
  <c r="ND12" s="1"/>
  <c r="NA13"/>
  <c r="NB13" s="1"/>
  <c r="NA14"/>
  <c r="NC14" s="1"/>
  <c r="ND14" s="1"/>
  <c r="NA15"/>
  <c r="NB15" s="1"/>
  <c r="NA16"/>
  <c r="NC16" s="1"/>
  <c r="ND16" s="1"/>
  <c r="NA17"/>
  <c r="NB17" s="1"/>
  <c r="NA18"/>
  <c r="NC18" s="1"/>
  <c r="ND18" s="1"/>
  <c r="NA19"/>
  <c r="NB19" s="1"/>
  <c r="NA20"/>
  <c r="NC20" s="1"/>
  <c r="ND20" s="1"/>
  <c r="NA21"/>
  <c r="NB21" s="1"/>
  <c r="NA22"/>
  <c r="NC22" s="1"/>
  <c r="ND22" s="1"/>
  <c r="NA23"/>
  <c r="NB23" s="1"/>
  <c r="NA24"/>
  <c r="NC24" s="1"/>
  <c r="ND24" s="1"/>
  <c r="NA25"/>
  <c r="NB25" s="1"/>
  <c r="NA26"/>
  <c r="NC26" s="1"/>
  <c r="ND26" s="1"/>
  <c r="NA33"/>
  <c r="NB33" s="1"/>
  <c r="MZ2"/>
  <c r="MZ3"/>
  <c r="MZ4"/>
  <c r="MZ5"/>
  <c r="MZ6"/>
  <c r="MZ7"/>
  <c r="MZ8"/>
  <c r="MZ9"/>
  <c r="MZ10"/>
  <c r="MZ11"/>
  <c r="MZ12"/>
  <c r="MZ13"/>
  <c r="MZ14"/>
  <c r="MZ15"/>
  <c r="MZ16"/>
  <c r="MZ17"/>
  <c r="MZ18"/>
  <c r="MZ19"/>
  <c r="MZ20"/>
  <c r="MZ21"/>
  <c r="MZ22"/>
  <c r="MZ23"/>
  <c r="MZ24"/>
  <c r="MZ25"/>
  <c r="MZ26"/>
  <c r="MZ33"/>
  <c r="O3" i="41"/>
  <c r="O4"/>
  <c r="O5"/>
  <c r="O6"/>
  <c r="O7"/>
  <c r="O8"/>
  <c r="O9"/>
  <c r="O10"/>
  <c r="O11"/>
  <c r="O12"/>
  <c r="O13"/>
  <c r="O14"/>
  <c r="O15"/>
  <c r="O16"/>
  <c r="O17"/>
  <c r="O18"/>
  <c r="O24"/>
  <c r="O19"/>
  <c r="K3"/>
  <c r="K4"/>
  <c r="K5"/>
  <c r="K6"/>
  <c r="K7"/>
  <c r="K8"/>
  <c r="K9"/>
  <c r="K10"/>
  <c r="K11"/>
  <c r="K12"/>
  <c r="K13"/>
  <c r="K14"/>
  <c r="K15"/>
  <c r="K16"/>
  <c r="K17"/>
  <c r="K18"/>
  <c r="K24"/>
  <c r="K19"/>
  <c r="O2"/>
  <c r="K2"/>
  <c r="O2" i="40"/>
  <c r="O3"/>
  <c r="O4"/>
  <c r="O5"/>
  <c r="O6"/>
  <c r="O7"/>
  <c r="O8"/>
  <c r="O9"/>
  <c r="O10"/>
  <c r="O11"/>
  <c r="O12"/>
  <c r="O13"/>
  <c r="O14"/>
  <c r="O15"/>
  <c r="O16"/>
  <c r="O17"/>
  <c r="O18"/>
  <c r="O19"/>
  <c r="O20"/>
  <c r="O21"/>
  <c r="O22"/>
  <c r="O23"/>
  <c r="O24"/>
  <c r="O25"/>
  <c r="O26"/>
  <c r="K2"/>
  <c r="K3"/>
  <c r="K4"/>
  <c r="K5"/>
  <c r="K6"/>
  <c r="K7"/>
  <c r="K8"/>
  <c r="K9"/>
  <c r="K10"/>
  <c r="K11"/>
  <c r="K12"/>
  <c r="K13"/>
  <c r="K14"/>
  <c r="K15"/>
  <c r="K16"/>
  <c r="K17"/>
  <c r="K18"/>
  <c r="K19"/>
  <c r="K20"/>
  <c r="K21"/>
  <c r="K22"/>
  <c r="K23"/>
  <c r="K24"/>
  <c r="K25"/>
  <c r="K26"/>
  <c r="O33"/>
  <c r="K33"/>
  <c r="O3" i="42"/>
  <c r="O4"/>
  <c r="O5"/>
  <c r="O23"/>
  <c r="O6"/>
  <c r="O7"/>
  <c r="O8"/>
  <c r="O9"/>
  <c r="O10"/>
  <c r="O11"/>
  <c r="O12"/>
  <c r="O13"/>
  <c r="O14"/>
  <c r="O15"/>
  <c r="O16"/>
  <c r="O17"/>
  <c r="O24"/>
  <c r="O25"/>
  <c r="O18"/>
  <c r="K3"/>
  <c r="K4"/>
  <c r="K5"/>
  <c r="K23"/>
  <c r="K6"/>
  <c r="K7"/>
  <c r="K8"/>
  <c r="K9"/>
  <c r="K10"/>
  <c r="K11"/>
  <c r="K12"/>
  <c r="K13"/>
  <c r="K14"/>
  <c r="K15"/>
  <c r="K16"/>
  <c r="K17"/>
  <c r="K24"/>
  <c r="K25"/>
  <c r="K18"/>
  <c r="O2"/>
  <c r="K2"/>
  <c r="PM24"/>
  <c r="NW25"/>
  <c r="NF24"/>
  <c r="MJ24"/>
  <c r="LY24"/>
  <c r="LH24"/>
  <c r="KX25"/>
  <c r="KY25" s="1"/>
  <c r="KW24"/>
  <c r="KW25"/>
  <c r="JS24"/>
  <c r="JH24"/>
  <c r="IQ24"/>
  <c r="IQ25"/>
  <c r="HJ24"/>
  <c r="GY24"/>
  <c r="GN24"/>
  <c r="GN25"/>
  <c r="FG24"/>
  <c r="DY24"/>
  <c r="DZ24" s="1"/>
  <c r="DM24"/>
  <c r="DN24"/>
  <c r="DO24" s="1"/>
  <c r="CT24"/>
  <c r="CU24" s="1"/>
  <c r="CV24" s="1"/>
  <c r="CS24"/>
  <c r="CH25"/>
  <c r="CH18"/>
  <c r="BD24"/>
  <c r="W24"/>
  <c r="RP19" l="1"/>
  <c r="NE26" i="40"/>
  <c r="AO27" i="44"/>
  <c r="NE24" i="40"/>
  <c r="AO25" i="44"/>
  <c r="NE22" i="40"/>
  <c r="AO23" i="44"/>
  <c r="NE20" i="40"/>
  <c r="AO21" i="44"/>
  <c r="NE18" i="40"/>
  <c r="AO19" i="44"/>
  <c r="NE16" i="40"/>
  <c r="AO17" i="44"/>
  <c r="NE14" i="40"/>
  <c r="AO15" i="44"/>
  <c r="NE12" i="40"/>
  <c r="AO13" i="44"/>
  <c r="NE10" i="40"/>
  <c r="AO11" i="44"/>
  <c r="NE8" i="40"/>
  <c r="AO9" i="44"/>
  <c r="NE6" i="40"/>
  <c r="AO7" i="44"/>
  <c r="NE4" i="40"/>
  <c r="AO5" i="44"/>
  <c r="NE2" i="40"/>
  <c r="AO3" i="44"/>
  <c r="RQ18" i="42"/>
  <c r="RR18" s="1"/>
  <c r="AW19" i="45" s="1"/>
  <c r="RQ17" i="42"/>
  <c r="RR17" s="1"/>
  <c r="AW18" i="45" s="1"/>
  <c r="RQ15" i="42"/>
  <c r="RR15" s="1"/>
  <c r="AW16" i="45" s="1"/>
  <c r="RQ13" i="42"/>
  <c r="RR13" s="1"/>
  <c r="AW14" i="45" s="1"/>
  <c r="RQ11" i="42"/>
  <c r="RR11" s="1"/>
  <c r="AW12" i="45" s="1"/>
  <c r="RQ9" i="42"/>
  <c r="RR9" s="1"/>
  <c r="AW10" i="45" s="1"/>
  <c r="RQ7" i="42"/>
  <c r="RR7" s="1"/>
  <c r="AW8" i="45" s="1"/>
  <c r="RP23" i="42"/>
  <c r="RQ4"/>
  <c r="RR4" s="1"/>
  <c r="AW5" i="45" s="1"/>
  <c r="RE24" i="42"/>
  <c r="RP25"/>
  <c r="RP16"/>
  <c r="RP14"/>
  <c r="RP12"/>
  <c r="RP10"/>
  <c r="RP8"/>
  <c r="RP6"/>
  <c r="RQ5"/>
  <c r="RR5" s="1"/>
  <c r="RQ3"/>
  <c r="RR3" s="1"/>
  <c r="AW4" i="45" s="1"/>
  <c r="PT10" i="41"/>
  <c r="RE13" i="42"/>
  <c r="RE9"/>
  <c r="RE23"/>
  <c r="RE11"/>
  <c r="RE7"/>
  <c r="RE4"/>
  <c r="RH25"/>
  <c r="RH17"/>
  <c r="RH13"/>
  <c r="RH11"/>
  <c r="RH9"/>
  <c r="RH7"/>
  <c r="RH23"/>
  <c r="RH4"/>
  <c r="RS18"/>
  <c r="RH14"/>
  <c r="RH12"/>
  <c r="RH10"/>
  <c r="RH8"/>
  <c r="RH6"/>
  <c r="RH5"/>
  <c r="RH3"/>
  <c r="RS3"/>
  <c r="KZ25"/>
  <c r="RH15"/>
  <c r="RS17"/>
  <c r="RS15"/>
  <c r="RS11"/>
  <c r="RS7"/>
  <c r="RS4"/>
  <c r="DP24"/>
  <c r="DQ24" s="1"/>
  <c r="EA24"/>
  <c r="EB24" s="1"/>
  <c r="RE25"/>
  <c r="RE17"/>
  <c r="RE14"/>
  <c r="RE12"/>
  <c r="RE10"/>
  <c r="RE8"/>
  <c r="RE6"/>
  <c r="RE5"/>
  <c r="RE3"/>
  <c r="RF24"/>
  <c r="RG24" s="1"/>
  <c r="RF16"/>
  <c r="RG16" s="1"/>
  <c r="AV17" i="45" s="1"/>
  <c r="RP18" i="42"/>
  <c r="RP3"/>
  <c r="RQ25"/>
  <c r="RR25" s="1"/>
  <c r="RQ23"/>
  <c r="RR23" s="1"/>
  <c r="RH18"/>
  <c r="RS24"/>
  <c r="PI6" i="41"/>
  <c r="PT4"/>
  <c r="PI4"/>
  <c r="PI18"/>
  <c r="PT6"/>
  <c r="PT19"/>
  <c r="PT18"/>
  <c r="PT16"/>
  <c r="PT14"/>
  <c r="PT12"/>
  <c r="PT8"/>
  <c r="PI19"/>
  <c r="PI16"/>
  <c r="PI14"/>
  <c r="PI12"/>
  <c r="PI10"/>
  <c r="PI8"/>
  <c r="RQ19" i="42"/>
  <c r="RR19" s="1"/>
  <c r="AW20" i="45" s="1"/>
  <c r="RP17" i="42"/>
  <c r="RQ16"/>
  <c r="RR16" s="1"/>
  <c r="AW17" i="45" s="1"/>
  <c r="RP15" i="42"/>
  <c r="RQ14"/>
  <c r="RR14" s="1"/>
  <c r="AW15" i="45" s="1"/>
  <c r="RP13" i="42"/>
  <c r="RQ12"/>
  <c r="RR12" s="1"/>
  <c r="AW13" i="45" s="1"/>
  <c r="RP11" i="42"/>
  <c r="RQ10"/>
  <c r="RR10" s="1"/>
  <c r="AW11" i="45" s="1"/>
  <c r="RP9" i="42"/>
  <c r="RQ8"/>
  <c r="RR8" s="1"/>
  <c r="AW9" i="45" s="1"/>
  <c r="RP7" i="42"/>
  <c r="RQ6"/>
  <c r="RR6" s="1"/>
  <c r="AW7" i="45" s="1"/>
  <c r="RP5" i="42"/>
  <c r="RP4"/>
  <c r="RE18"/>
  <c r="RE15"/>
  <c r="RF19"/>
  <c r="RG19" s="1"/>
  <c r="AV20" i="45" s="1"/>
  <c r="PY19" i="42"/>
  <c r="PZ19" s="1"/>
  <c r="AS20" i="45" s="1"/>
  <c r="NC23" i="40"/>
  <c r="ND23" s="1"/>
  <c r="NC19"/>
  <c r="ND19" s="1"/>
  <c r="NC15"/>
  <c r="ND15" s="1"/>
  <c r="NC11"/>
  <c r="ND11" s="1"/>
  <c r="NC7"/>
  <c r="ND7" s="1"/>
  <c r="NC3"/>
  <c r="ND3" s="1"/>
  <c r="NC25"/>
  <c r="ND25" s="1"/>
  <c r="NC21"/>
  <c r="ND21" s="1"/>
  <c r="NC17"/>
  <c r="ND17" s="1"/>
  <c r="NC13"/>
  <c r="ND13" s="1"/>
  <c r="NC9"/>
  <c r="ND9" s="1"/>
  <c r="NC5"/>
  <c r="ND5" s="1"/>
  <c r="NB26"/>
  <c r="NB24"/>
  <c r="NB22"/>
  <c r="NB20"/>
  <c r="NB18"/>
  <c r="NB16"/>
  <c r="NB14"/>
  <c r="NB12"/>
  <c r="NB10"/>
  <c r="NB8"/>
  <c r="NB6"/>
  <c r="NB4"/>
  <c r="NB2"/>
  <c r="QH3" i="42"/>
  <c r="QI3" s="1"/>
  <c r="QH4"/>
  <c r="QI4" s="1"/>
  <c r="QH5"/>
  <c r="QI5" s="1"/>
  <c r="QH23"/>
  <c r="QI23" s="1"/>
  <c r="QH6"/>
  <c r="QI6" s="1"/>
  <c r="QH7"/>
  <c r="QI7" s="1"/>
  <c r="QH8"/>
  <c r="QI8" s="1"/>
  <c r="QH9"/>
  <c r="QI9" s="1"/>
  <c r="QH10"/>
  <c r="QI10" s="1"/>
  <c r="QH11"/>
  <c r="QI11" s="1"/>
  <c r="QH12"/>
  <c r="QI12" s="1"/>
  <c r="QH13"/>
  <c r="QI13" s="1"/>
  <c r="QH14"/>
  <c r="QI14" s="1"/>
  <c r="QH15"/>
  <c r="QI15" s="1"/>
  <c r="QH16"/>
  <c r="QI16" s="1"/>
  <c r="QH17"/>
  <c r="QI17" s="1"/>
  <c r="QH24"/>
  <c r="QI24" s="1"/>
  <c r="QH25"/>
  <c r="QI25" s="1"/>
  <c r="QH18"/>
  <c r="QI18" s="1"/>
  <c r="QH2"/>
  <c r="QI2" s="1"/>
  <c r="QG3"/>
  <c r="QG4"/>
  <c r="QG5"/>
  <c r="QG23"/>
  <c r="QG6"/>
  <c r="QG7"/>
  <c r="QG8"/>
  <c r="QG9"/>
  <c r="QG10"/>
  <c r="QG11"/>
  <c r="QG12"/>
  <c r="QG13"/>
  <c r="QG14"/>
  <c r="QG15"/>
  <c r="QG16"/>
  <c r="QG17"/>
  <c r="QG24"/>
  <c r="QG25"/>
  <c r="QG18"/>
  <c r="QG2"/>
  <c r="QH19"/>
  <c r="QG19"/>
  <c r="OI3" i="41"/>
  <c r="OI4"/>
  <c r="OI5"/>
  <c r="OI6"/>
  <c r="OI7"/>
  <c r="OI8"/>
  <c r="OI9"/>
  <c r="OI10"/>
  <c r="OI11"/>
  <c r="OI12"/>
  <c r="OI13"/>
  <c r="OI14"/>
  <c r="OI15"/>
  <c r="OI16"/>
  <c r="OI17"/>
  <c r="OI18"/>
  <c r="OI24"/>
  <c r="OI19"/>
  <c r="OI2"/>
  <c r="OH3"/>
  <c r="OH4"/>
  <c r="OH5"/>
  <c r="OH6"/>
  <c r="OH7"/>
  <c r="OH8"/>
  <c r="OH9"/>
  <c r="OH10"/>
  <c r="OH11"/>
  <c r="OH12"/>
  <c r="OH13"/>
  <c r="OH14"/>
  <c r="OH15"/>
  <c r="OH16"/>
  <c r="OH17"/>
  <c r="OH18"/>
  <c r="OH24"/>
  <c r="OH19"/>
  <c r="OH2"/>
  <c r="PL19" i="42"/>
  <c r="PK19"/>
  <c r="NL2" i="40"/>
  <c r="NM2" s="1"/>
  <c r="NL3"/>
  <c r="NM3" s="1"/>
  <c r="NL4"/>
  <c r="NM4" s="1"/>
  <c r="NL5"/>
  <c r="NM5" s="1"/>
  <c r="NL6"/>
  <c r="NM6" s="1"/>
  <c r="NL7"/>
  <c r="NM7" s="1"/>
  <c r="NL8"/>
  <c r="NM8" s="1"/>
  <c r="NL9"/>
  <c r="NM9" s="1"/>
  <c r="NL10"/>
  <c r="NM10" s="1"/>
  <c r="NL11"/>
  <c r="NM11" s="1"/>
  <c r="NL12"/>
  <c r="NM12" s="1"/>
  <c r="NL13"/>
  <c r="NM13" s="1"/>
  <c r="NL14"/>
  <c r="NM14" s="1"/>
  <c r="NL15"/>
  <c r="NM15" s="1"/>
  <c r="NL16"/>
  <c r="NM16" s="1"/>
  <c r="NL17"/>
  <c r="NM17" s="1"/>
  <c r="NL18"/>
  <c r="NM18" s="1"/>
  <c r="NL19"/>
  <c r="NM19" s="1"/>
  <c r="NL20"/>
  <c r="NM20" s="1"/>
  <c r="NL21"/>
  <c r="NM21" s="1"/>
  <c r="NL22"/>
  <c r="NM22" s="1"/>
  <c r="NL23"/>
  <c r="NM23" s="1"/>
  <c r="NL24"/>
  <c r="NM24" s="1"/>
  <c r="NL25"/>
  <c r="NM25" s="1"/>
  <c r="NL26"/>
  <c r="NM26" s="1"/>
  <c r="NL33"/>
  <c r="NM33" s="1"/>
  <c r="NK2"/>
  <c r="NK3"/>
  <c r="NK4"/>
  <c r="NK5"/>
  <c r="NK6"/>
  <c r="NK7"/>
  <c r="NK8"/>
  <c r="NK9"/>
  <c r="NK10"/>
  <c r="NK11"/>
  <c r="NK12"/>
  <c r="NK13"/>
  <c r="NK14"/>
  <c r="NK15"/>
  <c r="NK16"/>
  <c r="NK17"/>
  <c r="NK18"/>
  <c r="NK19"/>
  <c r="NK20"/>
  <c r="NK21"/>
  <c r="NK22"/>
  <c r="NK23"/>
  <c r="NK24"/>
  <c r="NK25"/>
  <c r="NK26"/>
  <c r="NK33"/>
  <c r="NW2"/>
  <c r="NW3"/>
  <c r="NW4"/>
  <c r="NW5"/>
  <c r="NW6"/>
  <c r="NW7"/>
  <c r="NW8"/>
  <c r="NW9"/>
  <c r="NW10"/>
  <c r="NW11"/>
  <c r="NW12"/>
  <c r="NW13"/>
  <c r="NW14"/>
  <c r="NW15"/>
  <c r="NW16"/>
  <c r="NW17"/>
  <c r="NW18"/>
  <c r="NW19"/>
  <c r="NW20"/>
  <c r="NW21"/>
  <c r="NW22"/>
  <c r="NW23"/>
  <c r="NW24"/>
  <c r="NW25"/>
  <c r="NW26"/>
  <c r="NW33"/>
  <c r="NV2"/>
  <c r="NV3"/>
  <c r="NV4"/>
  <c r="NV5"/>
  <c r="NV6"/>
  <c r="NV7"/>
  <c r="NV8"/>
  <c r="NV9"/>
  <c r="NV10"/>
  <c r="NV11"/>
  <c r="NV12"/>
  <c r="NV13"/>
  <c r="NV14"/>
  <c r="NV15"/>
  <c r="NV16"/>
  <c r="NV17"/>
  <c r="NV18"/>
  <c r="NV19"/>
  <c r="NV20"/>
  <c r="NV21"/>
  <c r="NV22"/>
  <c r="NV23"/>
  <c r="NV24"/>
  <c r="NV25"/>
  <c r="NV26"/>
  <c r="NV33"/>
  <c r="RS5" i="42" l="1"/>
  <c r="AW6" i="45"/>
  <c r="RS9" i="42"/>
  <c r="RS13"/>
  <c r="PN19"/>
  <c r="PO19" s="1"/>
  <c r="AR20" i="45" s="1"/>
  <c r="PM19" i="42"/>
  <c r="QJ19"/>
  <c r="QK19" s="1"/>
  <c r="AT20" i="45" s="1"/>
  <c r="QI19" i="42"/>
  <c r="QA19"/>
  <c r="RS19"/>
  <c r="RH19"/>
  <c r="NY26" i="40"/>
  <c r="NZ26" s="1"/>
  <c r="PH26"/>
  <c r="NX26"/>
  <c r="NY20"/>
  <c r="NZ20" s="1"/>
  <c r="PH20"/>
  <c r="NX20"/>
  <c r="NY16"/>
  <c r="NZ16" s="1"/>
  <c r="PH16"/>
  <c r="NX16"/>
  <c r="NY12"/>
  <c r="NZ12" s="1"/>
  <c r="PH12"/>
  <c r="NX12"/>
  <c r="NY8"/>
  <c r="NZ8" s="1"/>
  <c r="PH8"/>
  <c r="NX8"/>
  <c r="NY2"/>
  <c r="NZ2" s="1"/>
  <c r="PH2"/>
  <c r="NX2"/>
  <c r="NE5"/>
  <c r="AO6" i="44"/>
  <c r="NE13" i="40"/>
  <c r="AO14" i="44"/>
  <c r="NE21" i="40"/>
  <c r="AO22" i="44"/>
  <c r="NE3" i="40"/>
  <c r="AO4" i="44"/>
  <c r="NE11" i="40"/>
  <c r="AO12" i="44"/>
  <c r="NE19" i="40"/>
  <c r="AO20" i="44"/>
  <c r="NY24" i="40"/>
  <c r="NZ24" s="1"/>
  <c r="PH24"/>
  <c r="NX24"/>
  <c r="NY22"/>
  <c r="NZ22" s="1"/>
  <c r="PH22"/>
  <c r="NX22"/>
  <c r="NY18"/>
  <c r="NZ18" s="1"/>
  <c r="PH18"/>
  <c r="NX18"/>
  <c r="NY14"/>
  <c r="NZ14" s="1"/>
  <c r="PH14"/>
  <c r="NX14"/>
  <c r="NY10"/>
  <c r="NZ10" s="1"/>
  <c r="PH10"/>
  <c r="NX10"/>
  <c r="NY6"/>
  <c r="NZ6" s="1"/>
  <c r="PH6"/>
  <c r="NX6"/>
  <c r="NY4"/>
  <c r="NZ4" s="1"/>
  <c r="PH4"/>
  <c r="NX4"/>
  <c r="NY25"/>
  <c r="NZ25" s="1"/>
  <c r="PH25"/>
  <c r="NX25"/>
  <c r="NY23"/>
  <c r="NZ23" s="1"/>
  <c r="PH23"/>
  <c r="NX23"/>
  <c r="NY21"/>
  <c r="NZ21" s="1"/>
  <c r="PH21"/>
  <c r="NX21"/>
  <c r="NY19"/>
  <c r="NZ19" s="1"/>
  <c r="PH19"/>
  <c r="NX19"/>
  <c r="NY17"/>
  <c r="NZ17" s="1"/>
  <c r="PH17"/>
  <c r="NX17"/>
  <c r="NY15"/>
  <c r="NZ15" s="1"/>
  <c r="PH15"/>
  <c r="NX15"/>
  <c r="NY13"/>
  <c r="NZ13" s="1"/>
  <c r="PH13"/>
  <c r="NX13"/>
  <c r="NY11"/>
  <c r="NZ11" s="1"/>
  <c r="PH11"/>
  <c r="NX11"/>
  <c r="NY9"/>
  <c r="NZ9" s="1"/>
  <c r="PH9"/>
  <c r="NX9"/>
  <c r="NY7"/>
  <c r="NZ7" s="1"/>
  <c r="PH7"/>
  <c r="NX7"/>
  <c r="NY5"/>
  <c r="NZ5" s="1"/>
  <c r="PH5"/>
  <c r="NX5"/>
  <c r="NY3"/>
  <c r="NZ3" s="1"/>
  <c r="PH3"/>
  <c r="NX3"/>
  <c r="NE9"/>
  <c r="AO10" i="44"/>
  <c r="NE17" i="40"/>
  <c r="AO18" i="44"/>
  <c r="NE25" i="40"/>
  <c r="AO26" i="44"/>
  <c r="NE7" i="40"/>
  <c r="AO8" i="44"/>
  <c r="NE15" i="40"/>
  <c r="AO16" i="44"/>
  <c r="NE23" i="40"/>
  <c r="AO24" i="44"/>
  <c r="RS23" i="42"/>
  <c r="RH16"/>
  <c r="DR24"/>
  <c r="RS6"/>
  <c r="RS8"/>
  <c r="RS10"/>
  <c r="RS12"/>
  <c r="RS14"/>
  <c r="RS16"/>
  <c r="RS25"/>
  <c r="RH24"/>
  <c r="EC24"/>
  <c r="OK16" i="41"/>
  <c r="OL16" s="1"/>
  <c r="AR17" i="43" s="1"/>
  <c r="OJ16" i="41"/>
  <c r="OK14"/>
  <c r="OL14" s="1"/>
  <c r="AR15" i="43" s="1"/>
  <c r="OJ14" i="41"/>
  <c r="OK12"/>
  <c r="OL12" s="1"/>
  <c r="AR13" i="43" s="1"/>
  <c r="OJ12" i="41"/>
  <c r="OK10"/>
  <c r="OL10" s="1"/>
  <c r="AR11" i="43" s="1"/>
  <c r="OJ10" i="41"/>
  <c r="OK8"/>
  <c r="OL8" s="1"/>
  <c r="AR9" i="43" s="1"/>
  <c r="OJ8" i="41"/>
  <c r="OK6"/>
  <c r="OL6" s="1"/>
  <c r="AR7" i="43" s="1"/>
  <c r="OJ6" i="41"/>
  <c r="OK4"/>
  <c r="OL4" s="1"/>
  <c r="AR5" i="43" s="1"/>
  <c r="OJ4" i="41"/>
  <c r="OK2"/>
  <c r="OL2" s="1"/>
  <c r="OJ2"/>
  <c r="OK24"/>
  <c r="OL24" s="1"/>
  <c r="OJ24"/>
  <c r="OK17"/>
  <c r="OL17" s="1"/>
  <c r="AR18" i="43" s="1"/>
  <c r="OJ17" i="41"/>
  <c r="OK15"/>
  <c r="OL15" s="1"/>
  <c r="AR16" i="43" s="1"/>
  <c r="OJ15" i="41"/>
  <c r="OK13"/>
  <c r="OL13" s="1"/>
  <c r="AR14" i="43" s="1"/>
  <c r="OJ13" i="41"/>
  <c r="OK11"/>
  <c r="OL11" s="1"/>
  <c r="AR12" i="43" s="1"/>
  <c r="OJ11" i="41"/>
  <c r="OK9"/>
  <c r="OL9" s="1"/>
  <c r="AR10" i="43" s="1"/>
  <c r="OJ9" i="41"/>
  <c r="OK7"/>
  <c r="OL7" s="1"/>
  <c r="AR8" i="43" s="1"/>
  <c r="OJ7" i="41"/>
  <c r="OK5"/>
  <c r="OL5" s="1"/>
  <c r="AR6" i="43" s="1"/>
  <c r="OJ5" i="41"/>
  <c r="OK3"/>
  <c r="OL3" s="1"/>
  <c r="AR4" i="43" s="1"/>
  <c r="OJ3" i="41"/>
  <c r="QJ18" i="42"/>
  <c r="QK18" s="1"/>
  <c r="AT19" i="45" s="1"/>
  <c r="QJ24" i="42"/>
  <c r="QK24" s="1"/>
  <c r="QJ16"/>
  <c r="QK16" s="1"/>
  <c r="AT17" i="45" s="1"/>
  <c r="QJ14" i="42"/>
  <c r="QK14" s="1"/>
  <c r="AT15" i="45" s="1"/>
  <c r="QJ12" i="42"/>
  <c r="QK12" s="1"/>
  <c r="AT13" i="45" s="1"/>
  <c r="QJ10" i="42"/>
  <c r="QK10" s="1"/>
  <c r="AT11" i="45" s="1"/>
  <c r="QJ8" i="42"/>
  <c r="QK8" s="1"/>
  <c r="AT9" i="45" s="1"/>
  <c r="QJ6" i="42"/>
  <c r="QK6" s="1"/>
  <c r="AT7" i="45" s="1"/>
  <c r="QJ5" i="42"/>
  <c r="QK5" s="1"/>
  <c r="AT6" i="45" s="1"/>
  <c r="QJ3" i="42"/>
  <c r="QK3" s="1"/>
  <c r="AT4" i="45" s="1"/>
  <c r="QJ2" i="42"/>
  <c r="QK2" s="1"/>
  <c r="QJ25"/>
  <c r="QK25" s="1"/>
  <c r="QJ17"/>
  <c r="QK17" s="1"/>
  <c r="AT18" i="45" s="1"/>
  <c r="QJ15" i="42"/>
  <c r="QK15" s="1"/>
  <c r="AT16" i="45" s="1"/>
  <c r="QJ13" i="42"/>
  <c r="QK13" s="1"/>
  <c r="AT14" i="45" s="1"/>
  <c r="QJ11" i="42"/>
  <c r="QK11" s="1"/>
  <c r="AT12" i="45" s="1"/>
  <c r="QJ9" i="42"/>
  <c r="QK9" s="1"/>
  <c r="AT10" i="45" s="1"/>
  <c r="QJ7" i="42"/>
  <c r="QK7" s="1"/>
  <c r="AT8" i="45" s="1"/>
  <c r="QJ23" i="42"/>
  <c r="QK23" s="1"/>
  <c r="QJ4"/>
  <c r="QK4" s="1"/>
  <c r="AT5" i="45" s="1"/>
  <c r="OK19" i="41"/>
  <c r="OL19" s="1"/>
  <c r="AR20" i="43" s="1"/>
  <c r="OJ19" i="41"/>
  <c r="OK18"/>
  <c r="OL18" s="1"/>
  <c r="AR19" i="43" s="1"/>
  <c r="OJ18" i="41"/>
  <c r="NN23" i="40"/>
  <c r="NO23" s="1"/>
  <c r="NN19"/>
  <c r="NO19" s="1"/>
  <c r="NN15"/>
  <c r="NO15" s="1"/>
  <c r="NN11"/>
  <c r="NO11" s="1"/>
  <c r="NN7"/>
  <c r="NO7" s="1"/>
  <c r="NN3"/>
  <c r="NO3" s="1"/>
  <c r="NY33"/>
  <c r="NZ33" s="1"/>
  <c r="OA33" s="1"/>
  <c r="NX33"/>
  <c r="NN25"/>
  <c r="NO25" s="1"/>
  <c r="PA25" s="1"/>
  <c r="NN21"/>
  <c r="NO21" s="1"/>
  <c r="NN17"/>
  <c r="NO17" s="1"/>
  <c r="PA17" s="1"/>
  <c r="NN13"/>
  <c r="NO13" s="1"/>
  <c r="NN9"/>
  <c r="NO9" s="1"/>
  <c r="PA9" s="1"/>
  <c r="NN5"/>
  <c r="NO5" s="1"/>
  <c r="NN26"/>
  <c r="NO26" s="1"/>
  <c r="NN24"/>
  <c r="NO24" s="1"/>
  <c r="NN22"/>
  <c r="NO22" s="1"/>
  <c r="NN20"/>
  <c r="NO20" s="1"/>
  <c r="NN18"/>
  <c r="NO18" s="1"/>
  <c r="NN16"/>
  <c r="NO16" s="1"/>
  <c r="NN14"/>
  <c r="NO14" s="1"/>
  <c r="NN12"/>
  <c r="NO12" s="1"/>
  <c r="NN10"/>
  <c r="NO10" s="1"/>
  <c r="NN8"/>
  <c r="NO8" s="1"/>
  <c r="NN6"/>
  <c r="NO6" s="1"/>
  <c r="NN4"/>
  <c r="NO4" s="1"/>
  <c r="NN2"/>
  <c r="NO2" s="1"/>
  <c r="QS19" i="42"/>
  <c r="QR19"/>
  <c r="QS3"/>
  <c r="QS4"/>
  <c r="QS5"/>
  <c r="QS23"/>
  <c r="QS6"/>
  <c r="QS7"/>
  <c r="QS8"/>
  <c r="QS9"/>
  <c r="QS10"/>
  <c r="QS11"/>
  <c r="QS12"/>
  <c r="QS13"/>
  <c r="QS14"/>
  <c r="QS15"/>
  <c r="QS16"/>
  <c r="QS17"/>
  <c r="QS24"/>
  <c r="QS25"/>
  <c r="QS18"/>
  <c r="QS2"/>
  <c r="QR3"/>
  <c r="QR4"/>
  <c r="QR5"/>
  <c r="QR23"/>
  <c r="QR6"/>
  <c r="QR7"/>
  <c r="QR8"/>
  <c r="QR9"/>
  <c r="QR10"/>
  <c r="QR11"/>
  <c r="QR12"/>
  <c r="QR13"/>
  <c r="QR14"/>
  <c r="QR15"/>
  <c r="QR16"/>
  <c r="QR17"/>
  <c r="QR24"/>
  <c r="QR25"/>
  <c r="QR18"/>
  <c r="QR2"/>
  <c r="OT3" i="41"/>
  <c r="RA3" s="1"/>
  <c r="OT4"/>
  <c r="RA4" s="1"/>
  <c r="OT5"/>
  <c r="RA5" s="1"/>
  <c r="OT6"/>
  <c r="RA6" s="1"/>
  <c r="OT7"/>
  <c r="RA7" s="1"/>
  <c r="OT8"/>
  <c r="RA8" s="1"/>
  <c r="OT9"/>
  <c r="RA9" s="1"/>
  <c r="OT10"/>
  <c r="RA10" s="1"/>
  <c r="OT11"/>
  <c r="RA11" s="1"/>
  <c r="OT12"/>
  <c r="RA12" s="1"/>
  <c r="OT13"/>
  <c r="RA13" s="1"/>
  <c r="OT14"/>
  <c r="RA14" s="1"/>
  <c r="OT15"/>
  <c r="RA15" s="1"/>
  <c r="OT16"/>
  <c r="RA16" s="1"/>
  <c r="OT17"/>
  <c r="RA17" s="1"/>
  <c r="OT18"/>
  <c r="RA18" s="1"/>
  <c r="OT24"/>
  <c r="RA24" s="1"/>
  <c r="OT19"/>
  <c r="RA19" s="1"/>
  <c r="OT2"/>
  <c r="OS3"/>
  <c r="OS4"/>
  <c r="OS5"/>
  <c r="OS6"/>
  <c r="OS7"/>
  <c r="OS8"/>
  <c r="OS9"/>
  <c r="OS10"/>
  <c r="OS11"/>
  <c r="OS12"/>
  <c r="OS13"/>
  <c r="OS14"/>
  <c r="OS15"/>
  <c r="OS16"/>
  <c r="OS17"/>
  <c r="OS18"/>
  <c r="OS24"/>
  <c r="OS19"/>
  <c r="OS2"/>
  <c r="PA7" i="40" l="1"/>
  <c r="PA15"/>
  <c r="PB15" s="1"/>
  <c r="PA23"/>
  <c r="QU19" i="42"/>
  <c r="QV19" s="1"/>
  <c r="AU20" i="45" s="1"/>
  <c r="QT19" i="42"/>
  <c r="SO19"/>
  <c r="QL19"/>
  <c r="PP19"/>
  <c r="SP19"/>
  <c r="SH19"/>
  <c r="SI19" s="1"/>
  <c r="PB17" i="40"/>
  <c r="PC17"/>
  <c r="PB7"/>
  <c r="PC7"/>
  <c r="PC15"/>
  <c r="PB9"/>
  <c r="PC9"/>
  <c r="PB25"/>
  <c r="PC25"/>
  <c r="PB23"/>
  <c r="PC23"/>
  <c r="NP4"/>
  <c r="AP5" i="44"/>
  <c r="PA4" i="40"/>
  <c r="PI4"/>
  <c r="NP8"/>
  <c r="AP9" i="44"/>
  <c r="PA8" i="40"/>
  <c r="PI8"/>
  <c r="NP12"/>
  <c r="AP13" i="44"/>
  <c r="PA12" i="40"/>
  <c r="PI12"/>
  <c r="NP16"/>
  <c r="AP17" i="44"/>
  <c r="PA16" i="40"/>
  <c r="PI16"/>
  <c r="NP20"/>
  <c r="AP21" i="44"/>
  <c r="PA20" i="40"/>
  <c r="PI20"/>
  <c r="NP24"/>
  <c r="AP25" i="44"/>
  <c r="PA24" i="40"/>
  <c r="PI24"/>
  <c r="NP5"/>
  <c r="AP6" i="44"/>
  <c r="NP13" i="40"/>
  <c r="AP14" i="44"/>
  <c r="NP21" i="40"/>
  <c r="AP22" i="44"/>
  <c r="NP3" i="40"/>
  <c r="AP4" i="44"/>
  <c r="NP11" i="40"/>
  <c r="AP12" i="44"/>
  <c r="NP19" i="40"/>
  <c r="AP20" i="44"/>
  <c r="OA3" i="40"/>
  <c r="AQ4" i="44"/>
  <c r="OA7" i="40"/>
  <c r="AQ8" i="44"/>
  <c r="OA11" i="40"/>
  <c r="AQ12" i="44"/>
  <c r="OA15" i="40"/>
  <c r="AQ16" i="44"/>
  <c r="OA19" i="40"/>
  <c r="AQ20" i="44"/>
  <c r="OA23" i="40"/>
  <c r="AQ24" i="44"/>
  <c r="OA4" i="40"/>
  <c r="AQ5" i="44"/>
  <c r="OA10" i="40"/>
  <c r="AQ11" i="44"/>
  <c r="OA18" i="40"/>
  <c r="AQ19" i="44"/>
  <c r="OA24" i="40"/>
  <c r="AQ25" i="44"/>
  <c r="OA8" i="40"/>
  <c r="AQ9" i="44"/>
  <c r="OA16" i="40"/>
  <c r="AQ17" i="44"/>
  <c r="OA26" i="40"/>
  <c r="AQ27" i="44"/>
  <c r="PI19" i="40"/>
  <c r="PI11"/>
  <c r="PI3"/>
  <c r="PI21"/>
  <c r="PI13"/>
  <c r="PI5"/>
  <c r="NP2"/>
  <c r="AP3" i="44"/>
  <c r="PI2" i="40"/>
  <c r="PA2"/>
  <c r="NP6"/>
  <c r="AP7" i="44"/>
  <c r="PA6" i="40"/>
  <c r="PI6"/>
  <c r="NP10"/>
  <c r="AP11" i="44"/>
  <c r="PA10" i="40"/>
  <c r="PI10"/>
  <c r="NP14"/>
  <c r="AP15" i="44"/>
  <c r="PA14" i="40"/>
  <c r="PI14"/>
  <c r="NP18"/>
  <c r="AP19" i="44"/>
  <c r="PA18" i="40"/>
  <c r="PI18"/>
  <c r="NP22"/>
  <c r="AP23" i="44"/>
  <c r="PA22" i="40"/>
  <c r="PI22"/>
  <c r="NP26"/>
  <c r="AP27" i="44"/>
  <c r="PA26" i="40"/>
  <c r="PI26"/>
  <c r="NP9"/>
  <c r="AP10" i="44"/>
  <c r="NP17" i="40"/>
  <c r="AP18" i="44"/>
  <c r="NP25" i="40"/>
  <c r="AP26" i="44"/>
  <c r="NP7" i="40"/>
  <c r="AP8" i="44"/>
  <c r="NP15" i="40"/>
  <c r="AP16" i="44"/>
  <c r="NP23" i="40"/>
  <c r="AP24" i="44"/>
  <c r="OA5" i="40"/>
  <c r="AQ6" i="44"/>
  <c r="OA9" i="40"/>
  <c r="AQ10" i="44"/>
  <c r="OA13" i="40"/>
  <c r="AQ14" i="44"/>
  <c r="OA17" i="40"/>
  <c r="AQ18" i="44"/>
  <c r="OA21" i="40"/>
  <c r="AQ22" i="44"/>
  <c r="OA25" i="40"/>
  <c r="AQ26" i="44"/>
  <c r="OA6" i="40"/>
  <c r="AQ7" i="44"/>
  <c r="OA14" i="40"/>
  <c r="AQ15" i="44"/>
  <c r="OA22" i="40"/>
  <c r="AQ23" i="44"/>
  <c r="OA2" i="40"/>
  <c r="AQ3" i="44"/>
  <c r="OA12" i="40"/>
  <c r="AQ13" i="44"/>
  <c r="OA20" i="40"/>
  <c r="AQ21" i="44"/>
  <c r="PI23" i="40"/>
  <c r="PI15"/>
  <c r="PI7"/>
  <c r="PI25"/>
  <c r="PI17"/>
  <c r="PI9"/>
  <c r="PA19"/>
  <c r="PA11"/>
  <c r="PA3"/>
  <c r="PA21"/>
  <c r="PA13"/>
  <c r="PA5"/>
  <c r="QT25" i="42"/>
  <c r="QT17"/>
  <c r="QT15"/>
  <c r="QT13"/>
  <c r="QT11"/>
  <c r="QT9"/>
  <c r="QT7"/>
  <c r="QT23"/>
  <c r="QT4"/>
  <c r="AR3" i="43"/>
  <c r="QL23" i="42"/>
  <c r="QL9"/>
  <c r="QL13"/>
  <c r="QL17"/>
  <c r="QL2"/>
  <c r="AT3" i="45"/>
  <c r="QL5" i="42"/>
  <c r="QL8"/>
  <c r="QL12"/>
  <c r="QL16"/>
  <c r="QL18"/>
  <c r="QL4"/>
  <c r="QL7"/>
  <c r="QL11"/>
  <c r="QL15"/>
  <c r="QL25"/>
  <c r="QL3"/>
  <c r="QL6"/>
  <c r="QL10"/>
  <c r="QL14"/>
  <c r="QL24"/>
  <c r="OM18" i="41"/>
  <c r="OM19"/>
  <c r="OM3"/>
  <c r="OM5"/>
  <c r="OM7"/>
  <c r="OM9"/>
  <c r="OM11"/>
  <c r="OM13"/>
  <c r="OM15"/>
  <c r="OM17"/>
  <c r="OM24"/>
  <c r="OM4"/>
  <c r="OM6"/>
  <c r="OM8"/>
  <c r="OM10"/>
  <c r="OM12"/>
  <c r="OM14"/>
  <c r="OM16"/>
  <c r="OV18"/>
  <c r="OW18" s="1"/>
  <c r="OU18"/>
  <c r="OV14"/>
  <c r="OW14" s="1"/>
  <c r="OU14"/>
  <c r="OV10"/>
  <c r="OW10" s="1"/>
  <c r="OU10"/>
  <c r="OV6"/>
  <c r="OW6" s="1"/>
  <c r="OU6"/>
  <c r="OM2"/>
  <c r="OV19"/>
  <c r="OW19" s="1"/>
  <c r="OU19"/>
  <c r="OV12"/>
  <c r="OW12" s="1"/>
  <c r="OU12"/>
  <c r="OV8"/>
  <c r="OW8" s="1"/>
  <c r="OU8"/>
  <c r="OV4"/>
  <c r="OW4" s="1"/>
  <c r="OU4"/>
  <c r="QO2"/>
  <c r="OV2"/>
  <c r="OW2" s="1"/>
  <c r="AS3" i="43" s="1"/>
  <c r="OU2" i="41"/>
  <c r="OV24"/>
  <c r="OW24" s="1"/>
  <c r="QT24" s="1"/>
  <c r="OU24"/>
  <c r="OV17"/>
  <c r="OW17" s="1"/>
  <c r="OU17"/>
  <c r="OV15"/>
  <c r="OW15" s="1"/>
  <c r="OU15"/>
  <c r="OV13"/>
  <c r="OW13" s="1"/>
  <c r="OU13"/>
  <c r="OV11"/>
  <c r="OW11" s="1"/>
  <c r="OU11"/>
  <c r="OV9"/>
  <c r="OW9" s="1"/>
  <c r="OU9"/>
  <c r="OV7"/>
  <c r="OW7" s="1"/>
  <c r="OU7"/>
  <c r="OV3"/>
  <c r="OW3" s="1"/>
  <c r="OU3"/>
  <c r="QU18" i="42"/>
  <c r="QV18" s="1"/>
  <c r="AU19" i="45" s="1"/>
  <c r="QT18" i="42"/>
  <c r="QU24"/>
  <c r="QV24" s="1"/>
  <c r="QT24"/>
  <c r="QU16"/>
  <c r="QV16" s="1"/>
  <c r="AU17" i="45" s="1"/>
  <c r="QT16" i="42"/>
  <c r="QU14"/>
  <c r="QV14" s="1"/>
  <c r="AU15" i="45" s="1"/>
  <c r="QT14" i="42"/>
  <c r="QU12"/>
  <c r="QV12" s="1"/>
  <c r="AU13" i="45" s="1"/>
  <c r="QT12" i="42"/>
  <c r="QU10"/>
  <c r="QV10" s="1"/>
  <c r="AU11" i="45" s="1"/>
  <c r="QT10" i="42"/>
  <c r="QU8"/>
  <c r="QV8" s="1"/>
  <c r="AU9" i="45" s="1"/>
  <c r="QT8" i="42"/>
  <c r="QU6"/>
  <c r="QV6" s="1"/>
  <c r="AU7" i="45" s="1"/>
  <c r="QT6" i="42"/>
  <c r="QU5"/>
  <c r="QV5" s="1"/>
  <c r="AU6" i="45" s="1"/>
  <c r="QT5" i="42"/>
  <c r="QU3"/>
  <c r="QV3" s="1"/>
  <c r="AU4" i="45" s="1"/>
  <c r="QT3" i="42"/>
  <c r="QU17"/>
  <c r="QV17" s="1"/>
  <c r="AU18" i="45" s="1"/>
  <c r="QU13" i="42"/>
  <c r="QV13" s="1"/>
  <c r="AU14" i="45" s="1"/>
  <c r="QU9" i="42"/>
  <c r="QV9" s="1"/>
  <c r="AU10" i="45" s="1"/>
  <c r="QU23" i="42"/>
  <c r="QV23" s="1"/>
  <c r="QU2"/>
  <c r="QV2" s="1"/>
  <c r="AU3" i="45" s="1"/>
  <c r="QT2" i="42"/>
  <c r="QU25"/>
  <c r="QV25" s="1"/>
  <c r="QU15"/>
  <c r="QV15" s="1"/>
  <c r="AU16" i="45" s="1"/>
  <c r="QU11" i="42"/>
  <c r="QV11" s="1"/>
  <c r="AU12" i="45" s="1"/>
  <c r="QU7" i="42"/>
  <c r="QV7" s="1"/>
  <c r="AU8" i="45" s="1"/>
  <c r="QU4" i="42"/>
  <c r="QV4" s="1"/>
  <c r="AU5" i="45" s="1"/>
  <c r="OV16" i="41"/>
  <c r="OW16" s="1"/>
  <c r="OU16"/>
  <c r="OV5"/>
  <c r="OW5" s="1"/>
  <c r="OU5"/>
  <c r="PG33" i="40"/>
  <c r="OZ33"/>
  <c r="QT3" i="41" l="1"/>
  <c r="QV3" s="1"/>
  <c r="AS4" i="43"/>
  <c r="QT7" i="41"/>
  <c r="QU7" s="1"/>
  <c r="AS8" i="43"/>
  <c r="QT9" i="41"/>
  <c r="QU9" s="1"/>
  <c r="AS10" i="43"/>
  <c r="QT11" i="41"/>
  <c r="QV11" s="1"/>
  <c r="AS12" i="43"/>
  <c r="QT13" i="41"/>
  <c r="QU13" s="1"/>
  <c r="AS14" i="43"/>
  <c r="QT15" i="41"/>
  <c r="QV15" s="1"/>
  <c r="AS16" i="43"/>
  <c r="QT17" i="41"/>
  <c r="QU17" s="1"/>
  <c r="AS18" i="43"/>
  <c r="QT6" i="41"/>
  <c r="QU6" s="1"/>
  <c r="AS7" i="43"/>
  <c r="QT10" i="41"/>
  <c r="QU10" s="1"/>
  <c r="AS11" i="43"/>
  <c r="QT14" i="41"/>
  <c r="QU14" s="1"/>
  <c r="AS15" i="43"/>
  <c r="QT18" i="41"/>
  <c r="QU18" s="1"/>
  <c r="AS19" i="43"/>
  <c r="QT5" i="41"/>
  <c r="QV5" s="1"/>
  <c r="AS6" i="43"/>
  <c r="QT16" i="41"/>
  <c r="QV16" s="1"/>
  <c r="AS17" i="43"/>
  <c r="QT4" i="41"/>
  <c r="QV4" s="1"/>
  <c r="AS5" i="43"/>
  <c r="QT8" i="41"/>
  <c r="QV8" s="1"/>
  <c r="AS9" i="43"/>
  <c r="QT12" i="41"/>
  <c r="QV12" s="1"/>
  <c r="AS13" i="43"/>
  <c r="QT19" i="41"/>
  <c r="QV19" s="1"/>
  <c r="AS20" i="43"/>
  <c r="QW19" i="42"/>
  <c r="PB21" i="40"/>
  <c r="PC21"/>
  <c r="PC26"/>
  <c r="PB26"/>
  <c r="PC22"/>
  <c r="PB22"/>
  <c r="PC14"/>
  <c r="PB14"/>
  <c r="PC6"/>
  <c r="PB6"/>
  <c r="PC24"/>
  <c r="PB24"/>
  <c r="PC20"/>
  <c r="PB20"/>
  <c r="PC16"/>
  <c r="PB16"/>
  <c r="PC12"/>
  <c r="PB12"/>
  <c r="PC8"/>
  <c r="PB8"/>
  <c r="PC4"/>
  <c r="PB4"/>
  <c r="PB5"/>
  <c r="PC5"/>
  <c r="PB11"/>
  <c r="PC11"/>
  <c r="PC18"/>
  <c r="PB18"/>
  <c r="PC10"/>
  <c r="PB10"/>
  <c r="PB13"/>
  <c r="PC13"/>
  <c r="PB3"/>
  <c r="PC3"/>
  <c r="PB19"/>
  <c r="PC19"/>
  <c r="PB2"/>
  <c r="PC2"/>
  <c r="QV17" i="41"/>
  <c r="RB16"/>
  <c r="RB12"/>
  <c r="RB8"/>
  <c r="RB4"/>
  <c r="RB17"/>
  <c r="RB13"/>
  <c r="RB9"/>
  <c r="RB5"/>
  <c r="RB19"/>
  <c r="QU15"/>
  <c r="QU24"/>
  <c r="QV24"/>
  <c r="RB14"/>
  <c r="RB10"/>
  <c r="RB6"/>
  <c r="RB24"/>
  <c r="RB15"/>
  <c r="RB11"/>
  <c r="RB7"/>
  <c r="RB3"/>
  <c r="RB18"/>
  <c r="QW4" i="42"/>
  <c r="QW17"/>
  <c r="QW6"/>
  <c r="QW8"/>
  <c r="QW14"/>
  <c r="QW24"/>
  <c r="QW18"/>
  <c r="QW11"/>
  <c r="QW25"/>
  <c r="QW9"/>
  <c r="QW3"/>
  <c r="QW5"/>
  <c r="QW10"/>
  <c r="QW12"/>
  <c r="QW16"/>
  <c r="QW7"/>
  <c r="QW15"/>
  <c r="QW23"/>
  <c r="QW13"/>
  <c r="OX7" i="41"/>
  <c r="OX11"/>
  <c r="OX15"/>
  <c r="OX6"/>
  <c r="OX10"/>
  <c r="OX14"/>
  <c r="OX18"/>
  <c r="OX3"/>
  <c r="OX9"/>
  <c r="OX13"/>
  <c r="OX17"/>
  <c r="OX24"/>
  <c r="OX5"/>
  <c r="OX16"/>
  <c r="OX4"/>
  <c r="OX8"/>
  <c r="OX12"/>
  <c r="OX19"/>
  <c r="QP2"/>
  <c r="AW3" i="43"/>
  <c r="PW3" i="42"/>
  <c r="PW4"/>
  <c r="PW5"/>
  <c r="PW23"/>
  <c r="PW6"/>
  <c r="PW7"/>
  <c r="PW8"/>
  <c r="PW9"/>
  <c r="PW10"/>
  <c r="PW11"/>
  <c r="PW12"/>
  <c r="PW13"/>
  <c r="PW14"/>
  <c r="PW15"/>
  <c r="PW16"/>
  <c r="PW17"/>
  <c r="PW24"/>
  <c r="SO24" s="1"/>
  <c r="PW25"/>
  <c r="PW18"/>
  <c r="PV3"/>
  <c r="PV4"/>
  <c r="PV5"/>
  <c r="PV23"/>
  <c r="PV6"/>
  <c r="PV7"/>
  <c r="PV8"/>
  <c r="PV9"/>
  <c r="PV10"/>
  <c r="PV11"/>
  <c r="PV12"/>
  <c r="PV13"/>
  <c r="PV14"/>
  <c r="PV15"/>
  <c r="PV16"/>
  <c r="PV17"/>
  <c r="PV24"/>
  <c r="PV25"/>
  <c r="PV18"/>
  <c r="PN24"/>
  <c r="PO24" s="1"/>
  <c r="PL3"/>
  <c r="PL4"/>
  <c r="PL5"/>
  <c r="PL23"/>
  <c r="PL6"/>
  <c r="PL7"/>
  <c r="PL8"/>
  <c r="PL9"/>
  <c r="PL10"/>
  <c r="PL11"/>
  <c r="PL12"/>
  <c r="PL13"/>
  <c r="PL14"/>
  <c r="PL15"/>
  <c r="PL16"/>
  <c r="PL17"/>
  <c r="PL25"/>
  <c r="PL18"/>
  <c r="PL2"/>
  <c r="SO2" s="1"/>
  <c r="PK2"/>
  <c r="PK3"/>
  <c r="PK4"/>
  <c r="PK5"/>
  <c r="PK23"/>
  <c r="PK6"/>
  <c r="PK7"/>
  <c r="PK8"/>
  <c r="PK9"/>
  <c r="PK10"/>
  <c r="PK11"/>
  <c r="PK12"/>
  <c r="PK13"/>
  <c r="PK14"/>
  <c r="PK15"/>
  <c r="PK16"/>
  <c r="PK17"/>
  <c r="PK25"/>
  <c r="PK18"/>
  <c r="QU8" i="41" l="1"/>
  <c r="QU3"/>
  <c r="QV18"/>
  <c r="QV9"/>
  <c r="QU19"/>
  <c r="QU16"/>
  <c r="QU11"/>
  <c r="QV10"/>
  <c r="QV13"/>
  <c r="QV7"/>
  <c r="QU12"/>
  <c r="QU4"/>
  <c r="QU5"/>
  <c r="QV14"/>
  <c r="QV6"/>
  <c r="SO16" i="42"/>
  <c r="SO14"/>
  <c r="SO12"/>
  <c r="SO10"/>
  <c r="SO8"/>
  <c r="SO6"/>
  <c r="SO5"/>
  <c r="SO3"/>
  <c r="SO18"/>
  <c r="SO25"/>
  <c r="SO17"/>
  <c r="SO15"/>
  <c r="SO13"/>
  <c r="SO11"/>
  <c r="SO9"/>
  <c r="SO7"/>
  <c r="SO23"/>
  <c r="SO4"/>
  <c r="PP24"/>
  <c r="PN18"/>
  <c r="PO18" s="1"/>
  <c r="AR19" i="45" s="1"/>
  <c r="PM18" i="42"/>
  <c r="PN17"/>
  <c r="PO17" s="1"/>
  <c r="AR18" i="45" s="1"/>
  <c r="PM17" i="42"/>
  <c r="PN15"/>
  <c r="PO15" s="1"/>
  <c r="AR16" i="45" s="1"/>
  <c r="PM15" i="42"/>
  <c r="PN13"/>
  <c r="PO13" s="1"/>
  <c r="AR14" i="45" s="1"/>
  <c r="PM13" i="42"/>
  <c r="PN11"/>
  <c r="PO11" s="1"/>
  <c r="AR12" i="45" s="1"/>
  <c r="PM11" i="42"/>
  <c r="PN9"/>
  <c r="PO9" s="1"/>
  <c r="AR10" i="45" s="1"/>
  <c r="PM9" i="42"/>
  <c r="PN7"/>
  <c r="PO7" s="1"/>
  <c r="AR8" i="45" s="1"/>
  <c r="PM7" i="42"/>
  <c r="PN23"/>
  <c r="PO23" s="1"/>
  <c r="PM23"/>
  <c r="PN4"/>
  <c r="PO4" s="1"/>
  <c r="AR5" i="45" s="1"/>
  <c r="PM4" i="42"/>
  <c r="PY18"/>
  <c r="PZ18" s="1"/>
  <c r="AS19" i="45" s="1"/>
  <c r="PX18" i="42"/>
  <c r="PY24"/>
  <c r="PZ24" s="1"/>
  <c r="SH24" s="1"/>
  <c r="PX24"/>
  <c r="PN2"/>
  <c r="PO2" s="1"/>
  <c r="PM2"/>
  <c r="PN25"/>
  <c r="PO25" s="1"/>
  <c r="PM25"/>
  <c r="PN16"/>
  <c r="PO16" s="1"/>
  <c r="AR17" i="45" s="1"/>
  <c r="PM16" i="42"/>
  <c r="PN14"/>
  <c r="PO14" s="1"/>
  <c r="AR15" i="45" s="1"/>
  <c r="PM14" i="42"/>
  <c r="PN12"/>
  <c r="PO12" s="1"/>
  <c r="AR13" i="45" s="1"/>
  <c r="PM12" i="42"/>
  <c r="PN10"/>
  <c r="PO10" s="1"/>
  <c r="AR11" i="45" s="1"/>
  <c r="PM10" i="42"/>
  <c r="PN5"/>
  <c r="PO5" s="1"/>
  <c r="AR6" i="45" s="1"/>
  <c r="PM5" i="42"/>
  <c r="PN3"/>
  <c r="PO3" s="1"/>
  <c r="AR4" i="45" s="1"/>
  <c r="PM3" i="42"/>
  <c r="PY25"/>
  <c r="PZ25" s="1"/>
  <c r="PX25"/>
  <c r="PY23"/>
  <c r="PZ23" s="1"/>
  <c r="PX23"/>
  <c r="PN8"/>
  <c r="PO8" s="1"/>
  <c r="AR9" i="45" s="1"/>
  <c r="PM8" i="42"/>
  <c r="PN6"/>
  <c r="PO6" s="1"/>
  <c r="AR7" i="45" s="1"/>
  <c r="PM6" i="42"/>
  <c r="PY17"/>
  <c r="PZ17" s="1"/>
  <c r="AS18" i="45" s="1"/>
  <c r="PX17" i="42"/>
  <c r="PY16"/>
  <c r="PZ16" s="1"/>
  <c r="AS17" i="45" s="1"/>
  <c r="PX16" i="42"/>
  <c r="PY15"/>
  <c r="PZ15" s="1"/>
  <c r="AS16" i="45" s="1"/>
  <c r="PX15" i="42"/>
  <c r="PY14"/>
  <c r="PZ14" s="1"/>
  <c r="AS15" i="45" s="1"/>
  <c r="PX14" i="42"/>
  <c r="PY13"/>
  <c r="PZ13" s="1"/>
  <c r="AS14" i="45" s="1"/>
  <c r="PX13" i="42"/>
  <c r="PY12"/>
  <c r="PZ12" s="1"/>
  <c r="AS13" i="45" s="1"/>
  <c r="PX12" i="42"/>
  <c r="PY11"/>
  <c r="PZ11" s="1"/>
  <c r="AS12" i="45" s="1"/>
  <c r="PX11" i="42"/>
  <c r="PY10"/>
  <c r="PZ10" s="1"/>
  <c r="AS11" i="45" s="1"/>
  <c r="PX10" i="42"/>
  <c r="PY9"/>
  <c r="PZ9" s="1"/>
  <c r="AS10" i="45" s="1"/>
  <c r="PX9" i="42"/>
  <c r="PY8"/>
  <c r="PZ8" s="1"/>
  <c r="AS9" i="45" s="1"/>
  <c r="PX8" i="42"/>
  <c r="PY7"/>
  <c r="PZ7" s="1"/>
  <c r="AS8" i="45" s="1"/>
  <c r="PX7" i="42"/>
  <c r="PY6"/>
  <c r="PZ6" s="1"/>
  <c r="AS7" i="45" s="1"/>
  <c r="PX6" i="42"/>
  <c r="PY5"/>
  <c r="PZ5" s="1"/>
  <c r="AS6" i="45" s="1"/>
  <c r="PX5" i="42"/>
  <c r="PY4"/>
  <c r="PZ4" s="1"/>
  <c r="AS5" i="45" s="1"/>
  <c r="PX4" i="42"/>
  <c r="PY3"/>
  <c r="PZ3" s="1"/>
  <c r="AS4" i="45" s="1"/>
  <c r="PX3" i="42"/>
  <c r="PY2"/>
  <c r="PZ2" s="1"/>
  <c r="OS33" i="40"/>
  <c r="OR33"/>
  <c r="OH33"/>
  <c r="OG33"/>
  <c r="NN33"/>
  <c r="NO33" s="1"/>
  <c r="NP33" s="1"/>
  <c r="QA2" i="41"/>
  <c r="PP2"/>
  <c r="PE2"/>
  <c r="SJ24" i="42" l="1"/>
  <c r="SI24"/>
  <c r="SP24"/>
  <c r="SH6"/>
  <c r="SP6"/>
  <c r="SH8"/>
  <c r="SP8"/>
  <c r="SP3"/>
  <c r="SH3"/>
  <c r="SP5"/>
  <c r="SH5"/>
  <c r="SH10"/>
  <c r="SP10"/>
  <c r="SH12"/>
  <c r="SP12"/>
  <c r="SH14"/>
  <c r="SP14"/>
  <c r="SH16"/>
  <c r="SP16"/>
  <c r="SP25"/>
  <c r="SH25"/>
  <c r="SP4"/>
  <c r="SH4"/>
  <c r="SH23"/>
  <c r="SP23"/>
  <c r="SP7"/>
  <c r="SH7"/>
  <c r="SH9"/>
  <c r="SP9"/>
  <c r="SH11"/>
  <c r="SP11"/>
  <c r="SP13"/>
  <c r="SH13"/>
  <c r="SH15"/>
  <c r="SP15"/>
  <c r="SH17"/>
  <c r="SP17"/>
  <c r="SP18"/>
  <c r="SH18"/>
  <c r="RA2" i="41"/>
  <c r="QA2" i="42"/>
  <c r="AS3" i="45"/>
  <c r="QA3" i="42"/>
  <c r="QA4"/>
  <c r="QA5"/>
  <c r="QA6"/>
  <c r="QA7"/>
  <c r="QA8"/>
  <c r="QA9"/>
  <c r="QA10"/>
  <c r="QA11"/>
  <c r="QA12"/>
  <c r="QA13"/>
  <c r="QA14"/>
  <c r="QA15"/>
  <c r="QA16"/>
  <c r="QA17"/>
  <c r="PP6"/>
  <c r="PP8"/>
  <c r="QA23"/>
  <c r="QA25"/>
  <c r="PP3"/>
  <c r="PP5"/>
  <c r="PP10"/>
  <c r="PP12"/>
  <c r="PP14"/>
  <c r="PP16"/>
  <c r="PP25"/>
  <c r="PP2"/>
  <c r="AR3" i="45"/>
  <c r="QA24" i="42"/>
  <c r="QA18"/>
  <c r="PP4"/>
  <c r="PP23"/>
  <c r="PP7"/>
  <c r="PP9"/>
  <c r="PP11"/>
  <c r="PP13"/>
  <c r="PP15"/>
  <c r="PP17"/>
  <c r="PP18"/>
  <c r="PR2" i="41"/>
  <c r="PS2" s="1"/>
  <c r="PQ2"/>
  <c r="QC2"/>
  <c r="QD2" s="1"/>
  <c r="QB2"/>
  <c r="PG2"/>
  <c r="PH2" s="1"/>
  <c r="PF2"/>
  <c r="RQ2" i="42"/>
  <c r="RR2" s="1"/>
  <c r="RP2"/>
  <c r="SB2"/>
  <c r="SC2" s="1"/>
  <c r="SA2"/>
  <c r="RF2"/>
  <c r="RG2" s="1"/>
  <c r="RE2"/>
  <c r="OJ33" i="40"/>
  <c r="OK33" s="1"/>
  <c r="OL33" s="1"/>
  <c r="OI33"/>
  <c r="OU33"/>
  <c r="OV33" s="1"/>
  <c r="OW33" s="1"/>
  <c r="OT33"/>
  <c r="PH33"/>
  <c r="NC33"/>
  <c r="QW2" i="42"/>
  <c r="OX2" i="41"/>
  <c r="LX25" i="42"/>
  <c r="LW25"/>
  <c r="NE25"/>
  <c r="NF25" s="1"/>
  <c r="ND25"/>
  <c r="SI18" l="1"/>
  <c r="SJ18"/>
  <c r="SI13"/>
  <c r="SJ13"/>
  <c r="SI7"/>
  <c r="SJ7"/>
  <c r="SJ4"/>
  <c r="SI4"/>
  <c r="SJ25"/>
  <c r="SI25"/>
  <c r="SJ5"/>
  <c r="SI5"/>
  <c r="SI3"/>
  <c r="SJ3"/>
  <c r="SJ17"/>
  <c r="SI17"/>
  <c r="SI15"/>
  <c r="SJ15"/>
  <c r="SI11"/>
  <c r="SJ11"/>
  <c r="SI9"/>
  <c r="SJ9"/>
  <c r="SI23"/>
  <c r="SJ23"/>
  <c r="SJ16"/>
  <c r="SI16"/>
  <c r="SI14"/>
  <c r="SJ14"/>
  <c r="SJ12"/>
  <c r="SI12"/>
  <c r="SI10"/>
  <c r="SJ10"/>
  <c r="SJ8"/>
  <c r="SI8"/>
  <c r="SI6"/>
  <c r="SJ6"/>
  <c r="SP2"/>
  <c r="SH2"/>
  <c r="AT3" i="43"/>
  <c r="QT2" i="41"/>
  <c r="QV2" s="1"/>
  <c r="RB2"/>
  <c r="RH2" i="42"/>
  <c r="AV3" i="45"/>
  <c r="SD2" i="42"/>
  <c r="AX3" i="45"/>
  <c r="RS2" i="42"/>
  <c r="AW3" i="45"/>
  <c r="NG25" i="42"/>
  <c r="NH25" s="1"/>
  <c r="QE2" i="41"/>
  <c r="AV3" i="43"/>
  <c r="PT2" i="41"/>
  <c r="AU3" i="43"/>
  <c r="PI2" i="41"/>
  <c r="LZ25" i="42"/>
  <c r="MA25" s="1"/>
  <c r="LY25"/>
  <c r="ND33" i="40"/>
  <c r="PI33" s="1"/>
  <c r="LR19" i="41"/>
  <c r="LQ19"/>
  <c r="SJ2" i="42" l="1"/>
  <c r="SI2"/>
  <c r="QU2" i="41"/>
  <c r="NI25" i="42"/>
  <c r="MB25"/>
  <c r="PA33" i="40"/>
  <c r="NE33"/>
  <c r="LT19" i="41"/>
  <c r="LU19" s="1"/>
  <c r="AM20" i="43" s="1"/>
  <c r="LS19" i="41"/>
  <c r="PA19" i="42"/>
  <c r="PA3"/>
  <c r="PA4"/>
  <c r="PA5"/>
  <c r="PA23"/>
  <c r="PA6"/>
  <c r="PA7"/>
  <c r="PA8"/>
  <c r="PA9"/>
  <c r="PA10"/>
  <c r="PA11"/>
  <c r="PA12"/>
  <c r="PA27"/>
  <c r="PA13"/>
  <c r="PA14"/>
  <c r="PA15"/>
  <c r="PA16"/>
  <c r="PA17"/>
  <c r="PA24"/>
  <c r="PA25"/>
  <c r="PA18"/>
  <c r="MP2" i="40"/>
  <c r="MP3"/>
  <c r="MP4"/>
  <c r="MP5"/>
  <c r="MP6"/>
  <c r="MP7"/>
  <c r="MP8"/>
  <c r="MP9"/>
  <c r="MP10"/>
  <c r="MP11"/>
  <c r="MP12"/>
  <c r="MP13"/>
  <c r="MP14"/>
  <c r="MP15"/>
  <c r="MP16"/>
  <c r="MP17"/>
  <c r="MP18"/>
  <c r="MP19"/>
  <c r="MP20"/>
  <c r="MP21"/>
  <c r="MP22"/>
  <c r="MP23"/>
  <c r="MP24"/>
  <c r="MP25"/>
  <c r="MP26"/>
  <c r="NX3" i="41"/>
  <c r="NX4"/>
  <c r="NX5"/>
  <c r="NX6"/>
  <c r="NX7"/>
  <c r="NX8"/>
  <c r="NX9"/>
  <c r="NX10"/>
  <c r="NX11"/>
  <c r="NX12"/>
  <c r="NX13"/>
  <c r="NX14"/>
  <c r="NX15"/>
  <c r="NX16"/>
  <c r="NX17"/>
  <c r="NX18"/>
  <c r="NX24"/>
  <c r="NX25"/>
  <c r="NX19"/>
  <c r="NJ21"/>
  <c r="NL21" s="1"/>
  <c r="NM21" s="1"/>
  <c r="NN21" s="1"/>
  <c r="NI21"/>
  <c r="BU19" i="42"/>
  <c r="BY19"/>
  <c r="EX19"/>
  <c r="EQ19"/>
  <c r="KL19"/>
  <c r="KE19"/>
  <c r="OT19"/>
  <c r="MY3" i="41"/>
  <c r="MY4"/>
  <c r="MY5"/>
  <c r="MY6"/>
  <c r="MY7"/>
  <c r="MY8"/>
  <c r="MY9"/>
  <c r="MY10"/>
  <c r="MY11"/>
  <c r="MY12"/>
  <c r="MY13"/>
  <c r="MY14"/>
  <c r="MY15"/>
  <c r="MY16"/>
  <c r="MY17"/>
  <c r="MY18"/>
  <c r="MY24"/>
  <c r="MY25"/>
  <c r="NA25" s="1"/>
  <c r="NB25" s="1"/>
  <c r="MY19"/>
  <c r="MY2"/>
  <c r="MX3"/>
  <c r="MX4"/>
  <c r="MX5"/>
  <c r="MX6"/>
  <c r="MX7"/>
  <c r="MX8"/>
  <c r="MX9"/>
  <c r="MX10"/>
  <c r="MX11"/>
  <c r="MX12"/>
  <c r="MX13"/>
  <c r="MX14"/>
  <c r="MX15"/>
  <c r="MX16"/>
  <c r="MX17"/>
  <c r="MX18"/>
  <c r="MX24"/>
  <c r="MX25"/>
  <c r="MX19"/>
  <c r="MX2"/>
  <c r="LG19" i="42"/>
  <c r="LF19"/>
  <c r="LG28"/>
  <c r="LI28" s="1"/>
  <c r="LJ28" s="1"/>
  <c r="LK28" s="1"/>
  <c r="LI24"/>
  <c r="LJ24" s="1"/>
  <c r="LG3"/>
  <c r="LG4"/>
  <c r="LG5"/>
  <c r="LG23"/>
  <c r="LG6"/>
  <c r="LG7"/>
  <c r="LG8"/>
  <c r="LG9"/>
  <c r="LG10"/>
  <c r="LG11"/>
  <c r="LG12"/>
  <c r="LG27"/>
  <c r="LI27" s="1"/>
  <c r="LJ27" s="1"/>
  <c r="LG13"/>
  <c r="LG14"/>
  <c r="LG15"/>
  <c r="LG16"/>
  <c r="LG17"/>
  <c r="LG25"/>
  <c r="LN25" s="1"/>
  <c r="LO25" s="1"/>
  <c r="LP25" s="1"/>
  <c r="LQ25" s="1"/>
  <c r="LG18"/>
  <c r="LG2"/>
  <c r="LH2" s="1"/>
  <c r="LF25"/>
  <c r="LF18"/>
  <c r="LF3"/>
  <c r="LF4"/>
  <c r="LF5"/>
  <c r="LF23"/>
  <c r="LF6"/>
  <c r="LF7"/>
  <c r="LF8"/>
  <c r="LF9"/>
  <c r="LF10"/>
  <c r="LF11"/>
  <c r="LF12"/>
  <c r="LF27"/>
  <c r="LF13"/>
  <c r="LF14"/>
  <c r="LF15"/>
  <c r="LF16"/>
  <c r="LF17"/>
  <c r="LF2"/>
  <c r="KI19" l="1"/>
  <c r="OX19" s="1"/>
  <c r="SK19" s="1"/>
  <c r="EU19"/>
  <c r="LI19"/>
  <c r="LJ19" s="1"/>
  <c r="AK20" i="45" s="1"/>
  <c r="LH19" i="42"/>
  <c r="LV19" i="41"/>
  <c r="LI9" i="42"/>
  <c r="LJ9" s="1"/>
  <c r="AK10" i="45" s="1"/>
  <c r="LH9" i="42"/>
  <c r="LI23"/>
  <c r="LJ23" s="1"/>
  <c r="LH23"/>
  <c r="LI4"/>
  <c r="LJ4" s="1"/>
  <c r="AK5" i="45" s="1"/>
  <c r="LH4" i="42"/>
  <c r="LI25"/>
  <c r="LJ25" s="1"/>
  <c r="LH25"/>
  <c r="LI16"/>
  <c r="LJ16" s="1"/>
  <c r="AK17" i="45" s="1"/>
  <c r="LH16" i="42"/>
  <c r="LI14"/>
  <c r="LJ14" s="1"/>
  <c r="AK15" i="45" s="1"/>
  <c r="LH14" i="42"/>
  <c r="LI11"/>
  <c r="LJ11" s="1"/>
  <c r="AK12" i="45" s="1"/>
  <c r="LH11" i="42"/>
  <c r="LI7"/>
  <c r="LJ7" s="1"/>
  <c r="AK8" i="45" s="1"/>
  <c r="LH7" i="42"/>
  <c r="LI18"/>
  <c r="LJ18" s="1"/>
  <c r="AK19" i="45" s="1"/>
  <c r="LH18" i="42"/>
  <c r="LI17"/>
  <c r="LJ17" s="1"/>
  <c r="AK18" i="45" s="1"/>
  <c r="LH17" i="42"/>
  <c r="LI15"/>
  <c r="LJ15" s="1"/>
  <c r="AK16" i="45" s="1"/>
  <c r="LH15" i="42"/>
  <c r="LI13"/>
  <c r="LJ13" s="1"/>
  <c r="AK14" i="45" s="1"/>
  <c r="LH13" i="42"/>
  <c r="LI12"/>
  <c r="LJ12" s="1"/>
  <c r="AK13" i="45" s="1"/>
  <c r="LH12" i="42"/>
  <c r="LI10"/>
  <c r="LJ10" s="1"/>
  <c r="AK11" i="45" s="1"/>
  <c r="LH10" i="42"/>
  <c r="LI8"/>
  <c r="LJ8" s="1"/>
  <c r="AK9" i="45" s="1"/>
  <c r="LH8" i="42"/>
  <c r="LI6"/>
  <c r="LJ6" s="1"/>
  <c r="AK7" i="45" s="1"/>
  <c r="LH6" i="42"/>
  <c r="LI5"/>
  <c r="LJ5" s="1"/>
  <c r="AK6" i="45" s="1"/>
  <c r="LH5" i="42"/>
  <c r="LI3"/>
  <c r="LJ3" s="1"/>
  <c r="AK4" i="45" s="1"/>
  <c r="LH3" i="42"/>
  <c r="PC33" i="40"/>
  <c r="PB33"/>
  <c r="NA19" i="41"/>
  <c r="NB19" s="1"/>
  <c r="AP20" i="43" s="1"/>
  <c r="MZ19" i="41"/>
  <c r="NA24"/>
  <c r="NB24" s="1"/>
  <c r="MZ24"/>
  <c r="NA17"/>
  <c r="NB17" s="1"/>
  <c r="AP18" i="43" s="1"/>
  <c r="MZ17" i="41"/>
  <c r="NA15"/>
  <c r="NB15" s="1"/>
  <c r="AP16" i="43" s="1"/>
  <c r="MZ15" i="41"/>
  <c r="NA13"/>
  <c r="NB13" s="1"/>
  <c r="AP14" i="43" s="1"/>
  <c r="MZ13" i="41"/>
  <c r="NA11"/>
  <c r="NB11" s="1"/>
  <c r="AP12" i="43" s="1"/>
  <c r="MZ11" i="41"/>
  <c r="NA9"/>
  <c r="NB9" s="1"/>
  <c r="AP10" i="43" s="1"/>
  <c r="MZ9" i="41"/>
  <c r="NA7"/>
  <c r="NB7" s="1"/>
  <c r="AP8" i="43" s="1"/>
  <c r="MZ7" i="41"/>
  <c r="NA5"/>
  <c r="NB5" s="1"/>
  <c r="AP6" i="43" s="1"/>
  <c r="MZ5" i="41"/>
  <c r="NA3"/>
  <c r="NB3" s="1"/>
  <c r="AP4" i="43" s="1"/>
  <c r="MZ3" i="41"/>
  <c r="NA2"/>
  <c r="NB2" s="1"/>
  <c r="NC2" s="1"/>
  <c r="MZ2"/>
  <c r="NA18"/>
  <c r="NB18" s="1"/>
  <c r="AP19" i="43" s="1"/>
  <c r="MZ18" i="41"/>
  <c r="NA16"/>
  <c r="NB16" s="1"/>
  <c r="AP17" i="43" s="1"/>
  <c r="MZ16" i="41"/>
  <c r="NA14"/>
  <c r="NB14" s="1"/>
  <c r="AP15" i="43" s="1"/>
  <c r="MZ14" i="41"/>
  <c r="NA12"/>
  <c r="NB12" s="1"/>
  <c r="AP13" i="43" s="1"/>
  <c r="MZ12" i="41"/>
  <c r="NA10"/>
  <c r="NB10" s="1"/>
  <c r="AP11" i="43" s="1"/>
  <c r="MZ10" i="41"/>
  <c r="NA8"/>
  <c r="NB8" s="1"/>
  <c r="AP9" i="43" s="1"/>
  <c r="MZ8" i="41"/>
  <c r="NA6"/>
  <c r="NB6" s="1"/>
  <c r="AP7" i="43" s="1"/>
  <c r="MZ6" i="41"/>
  <c r="NA4"/>
  <c r="NB4" s="1"/>
  <c r="AP5" i="43" s="1"/>
  <c r="MZ4" i="41"/>
  <c r="LK25" i="42"/>
  <c r="LK27"/>
  <c r="LK24"/>
  <c r="NC25" i="41"/>
  <c r="NC15"/>
  <c r="KN19" i="42"/>
  <c r="PC19" s="1"/>
  <c r="OT3"/>
  <c r="OT4"/>
  <c r="OT5"/>
  <c r="OT23"/>
  <c r="OT6"/>
  <c r="OT7"/>
  <c r="OT8"/>
  <c r="OT9"/>
  <c r="OT10"/>
  <c r="OT11"/>
  <c r="OT12"/>
  <c r="OT27"/>
  <c r="OT13"/>
  <c r="OT14"/>
  <c r="OT15"/>
  <c r="OT16"/>
  <c r="OT17"/>
  <c r="OT24"/>
  <c r="OT25"/>
  <c r="OT18"/>
  <c r="OT2"/>
  <c r="MI2" i="40"/>
  <c r="MI3"/>
  <c r="MI4"/>
  <c r="MI5"/>
  <c r="MI6"/>
  <c r="MI7"/>
  <c r="MI8"/>
  <c r="MI9"/>
  <c r="MI10"/>
  <c r="MI11"/>
  <c r="MI12"/>
  <c r="MI13"/>
  <c r="MI14"/>
  <c r="MI15"/>
  <c r="MI16"/>
  <c r="MI17"/>
  <c r="MI18"/>
  <c r="MI19"/>
  <c r="MI20"/>
  <c r="MI21"/>
  <c r="MI22"/>
  <c r="MI23"/>
  <c r="MI24"/>
  <c r="MI25"/>
  <c r="MI26"/>
  <c r="MI33"/>
  <c r="NQ3" i="41"/>
  <c r="NQ4"/>
  <c r="NQ5"/>
  <c r="NQ6"/>
  <c r="NQ7"/>
  <c r="NQ8"/>
  <c r="NQ9"/>
  <c r="NQ10"/>
  <c r="NQ11"/>
  <c r="NQ12"/>
  <c r="NQ13"/>
  <c r="NQ14"/>
  <c r="NQ15"/>
  <c r="NQ16"/>
  <c r="NQ17"/>
  <c r="NQ18"/>
  <c r="NQ24"/>
  <c r="NQ25"/>
  <c r="NQ19"/>
  <c r="NQ2"/>
  <c r="MN3"/>
  <c r="MN4"/>
  <c r="MN5"/>
  <c r="MN6"/>
  <c r="MN7"/>
  <c r="MN8"/>
  <c r="MN9"/>
  <c r="MN10"/>
  <c r="MN11"/>
  <c r="MN12"/>
  <c r="MN13"/>
  <c r="MN14"/>
  <c r="MN15"/>
  <c r="MN16"/>
  <c r="MN17"/>
  <c r="MN18"/>
  <c r="MN24"/>
  <c r="MN25"/>
  <c r="MP25" s="1"/>
  <c r="MQ25" s="1"/>
  <c r="MN19"/>
  <c r="MN2"/>
  <c r="MM3"/>
  <c r="MM4"/>
  <c r="MM5"/>
  <c r="MM6"/>
  <c r="MM7"/>
  <c r="MM8"/>
  <c r="MM9"/>
  <c r="MM10"/>
  <c r="MM11"/>
  <c r="MM12"/>
  <c r="MM13"/>
  <c r="MM14"/>
  <c r="MM15"/>
  <c r="MM16"/>
  <c r="MM17"/>
  <c r="MM18"/>
  <c r="MM24"/>
  <c r="MM25"/>
  <c r="MM19"/>
  <c r="MM2"/>
  <c r="NE28" i="42"/>
  <c r="NG28" s="1"/>
  <c r="NH28" s="1"/>
  <c r="NI28" s="1"/>
  <c r="ND28"/>
  <c r="NE19"/>
  <c r="NF19" s="1"/>
  <c r="ND19"/>
  <c r="NG24"/>
  <c r="NH24" s="1"/>
  <c r="NE3"/>
  <c r="NE4"/>
  <c r="NE5"/>
  <c r="NE23"/>
  <c r="NE6"/>
  <c r="NE7"/>
  <c r="NE8"/>
  <c r="NE9"/>
  <c r="NE10"/>
  <c r="NE11"/>
  <c r="NE12"/>
  <c r="NE27"/>
  <c r="NG27" s="1"/>
  <c r="NH27" s="1"/>
  <c r="NE13"/>
  <c r="NE14"/>
  <c r="NE15"/>
  <c r="NE16"/>
  <c r="NE17"/>
  <c r="NE2"/>
  <c r="ND3"/>
  <c r="ND4"/>
  <c r="ND5"/>
  <c r="ND23"/>
  <c r="ND6"/>
  <c r="ND7"/>
  <c r="ND8"/>
  <c r="ND9"/>
  <c r="ND10"/>
  <c r="ND11"/>
  <c r="ND12"/>
  <c r="ND27"/>
  <c r="ND13"/>
  <c r="ND14"/>
  <c r="ND15"/>
  <c r="ND16"/>
  <c r="ND17"/>
  <c r="ND2"/>
  <c r="MB2" i="40"/>
  <c r="MB3"/>
  <c r="MB4"/>
  <c r="MB5"/>
  <c r="MB6"/>
  <c r="MB7"/>
  <c r="MB8"/>
  <c r="MB9"/>
  <c r="MB10"/>
  <c r="MB11"/>
  <c r="MB12"/>
  <c r="MB13"/>
  <c r="MB14"/>
  <c r="MB15"/>
  <c r="MB16"/>
  <c r="MB17"/>
  <c r="MB18"/>
  <c r="MB19"/>
  <c r="MB20"/>
  <c r="MB21"/>
  <c r="MB22"/>
  <c r="MB23"/>
  <c r="MB24"/>
  <c r="MB25"/>
  <c r="MB26"/>
  <c r="MB33"/>
  <c r="MC33" s="1"/>
  <c r="MA2"/>
  <c r="MA3"/>
  <c r="MA4"/>
  <c r="MA5"/>
  <c r="MA6"/>
  <c r="MA7"/>
  <c r="MA8"/>
  <c r="MA9"/>
  <c r="MA10"/>
  <c r="MA11"/>
  <c r="MA12"/>
  <c r="MA13"/>
  <c r="MA14"/>
  <c r="MA15"/>
  <c r="MA16"/>
  <c r="MA17"/>
  <c r="MA18"/>
  <c r="MA19"/>
  <c r="MA20"/>
  <c r="MA21"/>
  <c r="MA22"/>
  <c r="MA23"/>
  <c r="MA24"/>
  <c r="MA25"/>
  <c r="MA26"/>
  <c r="MA33"/>
  <c r="LQ2"/>
  <c r="LQ3"/>
  <c r="LQ4"/>
  <c r="LQ5"/>
  <c r="LQ6"/>
  <c r="LQ7"/>
  <c r="LQ8"/>
  <c r="LQ9"/>
  <c r="LQ10"/>
  <c r="LQ11"/>
  <c r="LQ12"/>
  <c r="LQ13"/>
  <c r="LQ14"/>
  <c r="LQ15"/>
  <c r="LQ16"/>
  <c r="LQ17"/>
  <c r="LQ18"/>
  <c r="LQ19"/>
  <c r="LQ20"/>
  <c r="LQ21"/>
  <c r="LQ22"/>
  <c r="LQ23"/>
  <c r="LQ24"/>
  <c r="LQ25"/>
  <c r="LQ26"/>
  <c r="LQ33"/>
  <c r="LP2"/>
  <c r="LP3"/>
  <c r="LP4"/>
  <c r="LP5"/>
  <c r="LP6"/>
  <c r="LP7"/>
  <c r="LP8"/>
  <c r="LP9"/>
  <c r="LP10"/>
  <c r="LP11"/>
  <c r="LP12"/>
  <c r="LP13"/>
  <c r="LP14"/>
  <c r="LP15"/>
  <c r="LP16"/>
  <c r="LP17"/>
  <c r="LP18"/>
  <c r="LP19"/>
  <c r="LP20"/>
  <c r="LP21"/>
  <c r="LP22"/>
  <c r="LP23"/>
  <c r="LP24"/>
  <c r="LP25"/>
  <c r="LP26"/>
  <c r="LP33"/>
  <c r="LG3" i="41"/>
  <c r="LG4"/>
  <c r="LG5"/>
  <c r="LG6"/>
  <c r="LG7"/>
  <c r="LG8"/>
  <c r="LG9"/>
  <c r="LG10"/>
  <c r="LG11"/>
  <c r="LG12"/>
  <c r="LG13"/>
  <c r="LG14"/>
  <c r="LG15"/>
  <c r="LG16"/>
  <c r="LG17"/>
  <c r="LG18"/>
  <c r="LG24"/>
  <c r="LG25"/>
  <c r="LI25" s="1"/>
  <c r="LJ25" s="1"/>
  <c r="LG19"/>
  <c r="LG2"/>
  <c r="LF3"/>
  <c r="LF4"/>
  <c r="LF5"/>
  <c r="LF6"/>
  <c r="LF7"/>
  <c r="LF8"/>
  <c r="LF9"/>
  <c r="LF10"/>
  <c r="LF11"/>
  <c r="LF12"/>
  <c r="LF13"/>
  <c r="LF14"/>
  <c r="LF15"/>
  <c r="LF16"/>
  <c r="LF17"/>
  <c r="LF18"/>
  <c r="LF24"/>
  <c r="LF25"/>
  <c r="LF19"/>
  <c r="LF2"/>
  <c r="OF28" i="42"/>
  <c r="OG28"/>
  <c r="OI28" s="1"/>
  <c r="OJ28" s="1"/>
  <c r="OK28" s="1"/>
  <c r="OG19"/>
  <c r="OF19"/>
  <c r="OG3"/>
  <c r="OG4"/>
  <c r="OG5"/>
  <c r="OG23"/>
  <c r="OG6"/>
  <c r="OG7"/>
  <c r="OG8"/>
  <c r="OG9"/>
  <c r="OG10"/>
  <c r="OG11"/>
  <c r="OG12"/>
  <c r="OG27"/>
  <c r="OI27" s="1"/>
  <c r="OJ27" s="1"/>
  <c r="OG13"/>
  <c r="OG14"/>
  <c r="OG15"/>
  <c r="OG16"/>
  <c r="OG17"/>
  <c r="OG24"/>
  <c r="OG25"/>
  <c r="ON25" s="1"/>
  <c r="OO25" s="1"/>
  <c r="OP25" s="1"/>
  <c r="OQ25" s="1"/>
  <c r="OG18"/>
  <c r="OG2"/>
  <c r="OF3"/>
  <c r="OF4"/>
  <c r="OF5"/>
  <c r="OF23"/>
  <c r="OF6"/>
  <c r="OF7"/>
  <c r="OF8"/>
  <c r="OF9"/>
  <c r="OF10"/>
  <c r="OF11"/>
  <c r="OF12"/>
  <c r="OF27"/>
  <c r="OF13"/>
  <c r="OF14"/>
  <c r="OF15"/>
  <c r="OF16"/>
  <c r="OF17"/>
  <c r="OF24"/>
  <c r="OF25"/>
  <c r="OF18"/>
  <c r="OF2"/>
  <c r="LR26" i="41"/>
  <c r="LT26" s="1"/>
  <c r="LU26" s="1"/>
  <c r="LV26" s="1"/>
  <c r="LQ26"/>
  <c r="LR3"/>
  <c r="LR4"/>
  <c r="LR5"/>
  <c r="LR6"/>
  <c r="LR7"/>
  <c r="LR8"/>
  <c r="LR9"/>
  <c r="LR10"/>
  <c r="LR11"/>
  <c r="LR12"/>
  <c r="LR13"/>
  <c r="LR14"/>
  <c r="LR15"/>
  <c r="LR16"/>
  <c r="LR17"/>
  <c r="LR18"/>
  <c r="LR24"/>
  <c r="LR25"/>
  <c r="LT25" s="1"/>
  <c r="LU25" s="1"/>
  <c r="LR2"/>
  <c r="LQ3"/>
  <c r="LQ4"/>
  <c r="LQ5"/>
  <c r="LQ6"/>
  <c r="LQ7"/>
  <c r="LQ8"/>
  <c r="LQ9"/>
  <c r="LQ10"/>
  <c r="LQ11"/>
  <c r="LQ12"/>
  <c r="LQ13"/>
  <c r="LQ14"/>
  <c r="LQ15"/>
  <c r="LQ16"/>
  <c r="LQ17"/>
  <c r="LQ18"/>
  <c r="LQ24"/>
  <c r="LQ25"/>
  <c r="LQ2"/>
  <c r="JN2" i="40"/>
  <c r="JN3"/>
  <c r="JN4"/>
  <c r="JN5"/>
  <c r="JN6"/>
  <c r="JN7"/>
  <c r="JN8"/>
  <c r="JN9"/>
  <c r="JN10"/>
  <c r="JN11"/>
  <c r="JN12"/>
  <c r="JN13"/>
  <c r="JN14"/>
  <c r="JN15"/>
  <c r="JN16"/>
  <c r="JN17"/>
  <c r="JN18"/>
  <c r="JN19"/>
  <c r="JN20"/>
  <c r="JN21"/>
  <c r="JN22"/>
  <c r="JN23"/>
  <c r="JN24"/>
  <c r="JN25"/>
  <c r="JN26"/>
  <c r="JN33"/>
  <c r="JM2"/>
  <c r="JM3"/>
  <c r="JM4"/>
  <c r="JM5"/>
  <c r="JM6"/>
  <c r="JM7"/>
  <c r="JM8"/>
  <c r="JM9"/>
  <c r="JM10"/>
  <c r="JM11"/>
  <c r="JM12"/>
  <c r="JM13"/>
  <c r="JM14"/>
  <c r="JM15"/>
  <c r="JM16"/>
  <c r="JM17"/>
  <c r="JM18"/>
  <c r="JM19"/>
  <c r="JM20"/>
  <c r="JM21"/>
  <c r="JM22"/>
  <c r="JM23"/>
  <c r="JM24"/>
  <c r="JM25"/>
  <c r="JM26"/>
  <c r="JM33"/>
  <c r="NJ3" i="41"/>
  <c r="NJ4"/>
  <c r="NJ5"/>
  <c r="NJ6"/>
  <c r="NJ7"/>
  <c r="NJ8"/>
  <c r="NJ9"/>
  <c r="NJ10"/>
  <c r="NJ11"/>
  <c r="NJ12"/>
  <c r="NJ13"/>
  <c r="NJ14"/>
  <c r="NJ15"/>
  <c r="NJ16"/>
  <c r="NJ17"/>
  <c r="NJ18"/>
  <c r="NJ24"/>
  <c r="NJ25"/>
  <c r="NL25" s="1"/>
  <c r="NM25" s="1"/>
  <c r="NJ19"/>
  <c r="NJ2"/>
  <c r="NI3"/>
  <c r="NI4"/>
  <c r="NI5"/>
  <c r="NI6"/>
  <c r="NI7"/>
  <c r="NI8"/>
  <c r="NI9"/>
  <c r="NI10"/>
  <c r="NI11"/>
  <c r="NI12"/>
  <c r="NI13"/>
  <c r="NI14"/>
  <c r="NI15"/>
  <c r="NI16"/>
  <c r="NI17"/>
  <c r="NI18"/>
  <c r="NI24"/>
  <c r="NI25"/>
  <c r="NI19"/>
  <c r="NI2"/>
  <c r="JZ3"/>
  <c r="JZ4"/>
  <c r="JZ5"/>
  <c r="JZ6"/>
  <c r="JZ7"/>
  <c r="JZ8"/>
  <c r="JZ9"/>
  <c r="JZ10"/>
  <c r="JZ11"/>
  <c r="JZ12"/>
  <c r="JZ13"/>
  <c r="JZ14"/>
  <c r="JZ15"/>
  <c r="JZ16"/>
  <c r="JZ17"/>
  <c r="JZ18"/>
  <c r="JZ24"/>
  <c r="JZ25"/>
  <c r="KB25" s="1"/>
  <c r="KC25" s="1"/>
  <c r="JZ19"/>
  <c r="JZ2"/>
  <c r="JY3"/>
  <c r="JY4"/>
  <c r="JY5"/>
  <c r="JY6"/>
  <c r="JY7"/>
  <c r="JY8"/>
  <c r="JY9"/>
  <c r="JY10"/>
  <c r="JY11"/>
  <c r="JY12"/>
  <c r="JY13"/>
  <c r="JY14"/>
  <c r="JY15"/>
  <c r="JY16"/>
  <c r="JY17"/>
  <c r="JY18"/>
  <c r="JY24"/>
  <c r="JY25"/>
  <c r="JY19"/>
  <c r="JY2"/>
  <c r="LX28" i="42"/>
  <c r="LZ28" s="1"/>
  <c r="MA28" s="1"/>
  <c r="MB28" s="1"/>
  <c r="LW28"/>
  <c r="LX19"/>
  <c r="LW19"/>
  <c r="LZ24"/>
  <c r="MA24" s="1"/>
  <c r="LX3"/>
  <c r="LX4"/>
  <c r="LX5"/>
  <c r="LX23"/>
  <c r="LX6"/>
  <c r="LX7"/>
  <c r="LX8"/>
  <c r="LX9"/>
  <c r="LX10"/>
  <c r="LX11"/>
  <c r="LX12"/>
  <c r="LX27"/>
  <c r="LZ27" s="1"/>
  <c r="MA27" s="1"/>
  <c r="LX13"/>
  <c r="LX14"/>
  <c r="LX15"/>
  <c r="LX16"/>
  <c r="LX17"/>
  <c r="LX2"/>
  <c r="LW2"/>
  <c r="LW3"/>
  <c r="LW4"/>
  <c r="LW5"/>
  <c r="LW23"/>
  <c r="LW6"/>
  <c r="LW7"/>
  <c r="LW8"/>
  <c r="LW9"/>
  <c r="LW10"/>
  <c r="LW11"/>
  <c r="LW12"/>
  <c r="LW27"/>
  <c r="LW13"/>
  <c r="LW14"/>
  <c r="LW15"/>
  <c r="LW16"/>
  <c r="LW17"/>
  <c r="MT19"/>
  <c r="MS19"/>
  <c r="NC7" i="41" l="1"/>
  <c r="AP3" i="43"/>
  <c r="NL19" i="42"/>
  <c r="NM19" s="1"/>
  <c r="NN19" s="1"/>
  <c r="NO19" s="1"/>
  <c r="NC16" i="41"/>
  <c r="LK4" i="42"/>
  <c r="LK8"/>
  <c r="LK11"/>
  <c r="LK16"/>
  <c r="LK15"/>
  <c r="LK7"/>
  <c r="LK5"/>
  <c r="LK12"/>
  <c r="LK18"/>
  <c r="LK23"/>
  <c r="LK9"/>
  <c r="LK3"/>
  <c r="LK6"/>
  <c r="LK10"/>
  <c r="LK13"/>
  <c r="LK17"/>
  <c r="LK14"/>
  <c r="NG19"/>
  <c r="NH19" s="1"/>
  <c r="LZ19"/>
  <c r="MA19" s="1"/>
  <c r="AL20" i="45" s="1"/>
  <c r="LY19" i="42"/>
  <c r="OI19"/>
  <c r="OJ19" s="1"/>
  <c r="AQ20" i="45" s="1"/>
  <c r="OH19" i="42"/>
  <c r="SQ19"/>
  <c r="LK19"/>
  <c r="MV19"/>
  <c r="MW19" s="1"/>
  <c r="AN20" i="45" s="1"/>
  <c r="MU19" i="42"/>
  <c r="NC3" i="41"/>
  <c r="NC11"/>
  <c r="NC24"/>
  <c r="NC8"/>
  <c r="NC12"/>
  <c r="NC5"/>
  <c r="NC9"/>
  <c r="NC13"/>
  <c r="NC17"/>
  <c r="NC19"/>
  <c r="NC10"/>
  <c r="NC14"/>
  <c r="NC18"/>
  <c r="NC4"/>
  <c r="NC6"/>
  <c r="LZ17" i="42"/>
  <c r="MA17" s="1"/>
  <c r="AL18" i="45" s="1"/>
  <c r="LY17" i="42"/>
  <c r="LZ13"/>
  <c r="MA13" s="1"/>
  <c r="AL14" i="45" s="1"/>
  <c r="LY13" i="42"/>
  <c r="LZ10"/>
  <c r="MA10" s="1"/>
  <c r="AL11" i="45" s="1"/>
  <c r="LY10" i="42"/>
  <c r="LZ6"/>
  <c r="MA6" s="1"/>
  <c r="AL7" i="45" s="1"/>
  <c r="LY6" i="42"/>
  <c r="LZ3"/>
  <c r="MA3" s="1"/>
  <c r="AL4" i="45" s="1"/>
  <c r="LY3" i="42"/>
  <c r="OI2"/>
  <c r="OJ2" s="1"/>
  <c r="AQ3" i="45" s="1"/>
  <c r="OH2" i="42"/>
  <c r="OI25"/>
  <c r="OJ25" s="1"/>
  <c r="OH25"/>
  <c r="OI17"/>
  <c r="OJ17" s="1"/>
  <c r="AQ18" i="45" s="1"/>
  <c r="OH17" i="42"/>
  <c r="OI15"/>
  <c r="OJ15" s="1"/>
  <c r="AQ16" i="45" s="1"/>
  <c r="OH15" i="42"/>
  <c r="OI13"/>
  <c r="OJ13" s="1"/>
  <c r="AQ14" i="45" s="1"/>
  <c r="OH13" i="42"/>
  <c r="OI12"/>
  <c r="OJ12" s="1"/>
  <c r="AQ13" i="45" s="1"/>
  <c r="OH12" i="42"/>
  <c r="OI10"/>
  <c r="OJ10" s="1"/>
  <c r="AQ11" i="45" s="1"/>
  <c r="OH10" i="42"/>
  <c r="OI8"/>
  <c r="OJ8" s="1"/>
  <c r="AQ9" i="45" s="1"/>
  <c r="OH8" i="42"/>
  <c r="OI6"/>
  <c r="OJ6" s="1"/>
  <c r="AQ7" i="45" s="1"/>
  <c r="OH6" i="42"/>
  <c r="OI5"/>
  <c r="OJ5" s="1"/>
  <c r="AQ6" i="45" s="1"/>
  <c r="OH5" i="42"/>
  <c r="OI3"/>
  <c r="OJ3" s="1"/>
  <c r="AQ4" i="45" s="1"/>
  <c r="OH3" i="42"/>
  <c r="NG17"/>
  <c r="NH17" s="1"/>
  <c r="AO18" i="45" s="1"/>
  <c r="NF17" i="42"/>
  <c r="NG15"/>
  <c r="NH15" s="1"/>
  <c r="AO16" i="45" s="1"/>
  <c r="NF15" i="42"/>
  <c r="NG13"/>
  <c r="NH13" s="1"/>
  <c r="AO14" i="45" s="1"/>
  <c r="NF13" i="42"/>
  <c r="NG12"/>
  <c r="NH12" s="1"/>
  <c r="AO13" i="45" s="1"/>
  <c r="NF12" i="42"/>
  <c r="NG10"/>
  <c r="NH10" s="1"/>
  <c r="AO11" i="45" s="1"/>
  <c r="NF10" i="42"/>
  <c r="NG8"/>
  <c r="NH8" s="1"/>
  <c r="AO9" i="45" s="1"/>
  <c r="NF8" i="42"/>
  <c r="NG6"/>
  <c r="NH6" s="1"/>
  <c r="AO7" i="45" s="1"/>
  <c r="NF6" i="42"/>
  <c r="NG5"/>
  <c r="NH5" s="1"/>
  <c r="AO6" i="45" s="1"/>
  <c r="NF5" i="42"/>
  <c r="NG3"/>
  <c r="NH3" s="1"/>
  <c r="AO4" i="45" s="1"/>
  <c r="NF3" i="42"/>
  <c r="LZ15"/>
  <c r="MA15" s="1"/>
  <c r="AL16" i="45" s="1"/>
  <c r="LY15" i="42"/>
  <c r="LZ12"/>
  <c r="MA12" s="1"/>
  <c r="AL13" i="45" s="1"/>
  <c r="LY12" i="42"/>
  <c r="LZ8"/>
  <c r="MA8" s="1"/>
  <c r="AL9" i="45" s="1"/>
  <c r="LY8" i="42"/>
  <c r="LZ5"/>
  <c r="MA5" s="1"/>
  <c r="AL6" i="45" s="1"/>
  <c r="LY5" i="42"/>
  <c r="LZ2"/>
  <c r="MA2" s="1"/>
  <c r="AL3" i="45" s="1"/>
  <c r="LY2" i="42"/>
  <c r="LZ16"/>
  <c r="MA16" s="1"/>
  <c r="AL17" i="45" s="1"/>
  <c r="LY16" i="42"/>
  <c r="LZ14"/>
  <c r="MA14" s="1"/>
  <c r="AL15" i="45" s="1"/>
  <c r="LY14" i="42"/>
  <c r="LZ11"/>
  <c r="MA11" s="1"/>
  <c r="AL12" i="45" s="1"/>
  <c r="LY11" i="42"/>
  <c r="LZ9"/>
  <c r="MA9" s="1"/>
  <c r="AL10" i="45" s="1"/>
  <c r="LY9" i="42"/>
  <c r="LZ7"/>
  <c r="MA7" s="1"/>
  <c r="AL8" i="45" s="1"/>
  <c r="LY7" i="42"/>
  <c r="LZ23"/>
  <c r="MA23" s="1"/>
  <c r="LY23"/>
  <c r="LZ4"/>
  <c r="MA4" s="1"/>
  <c r="AL5" i="45" s="1"/>
  <c r="LY4" i="42"/>
  <c r="OI18"/>
  <c r="OJ18" s="1"/>
  <c r="AQ19" i="45" s="1"/>
  <c r="OH18" i="42"/>
  <c r="OI24"/>
  <c r="OJ24" s="1"/>
  <c r="OH24"/>
  <c r="OI16"/>
  <c r="OJ16" s="1"/>
  <c r="AQ17" i="45" s="1"/>
  <c r="OH16" i="42"/>
  <c r="OI14"/>
  <c r="OJ14" s="1"/>
  <c r="AQ15" i="45" s="1"/>
  <c r="OH14" i="42"/>
  <c r="OI11"/>
  <c r="OJ11" s="1"/>
  <c r="AQ12" i="45" s="1"/>
  <c r="OH11" i="42"/>
  <c r="OI9"/>
  <c r="OJ9" s="1"/>
  <c r="AQ10" i="45" s="1"/>
  <c r="OH9" i="42"/>
  <c r="OI7"/>
  <c r="OJ7" s="1"/>
  <c r="AQ8" i="45" s="1"/>
  <c r="OH7" i="42"/>
  <c r="OI23"/>
  <c r="OJ23" s="1"/>
  <c r="OH23"/>
  <c r="OI4"/>
  <c r="OJ4" s="1"/>
  <c r="AQ5" i="45" s="1"/>
  <c r="OH4" i="42"/>
  <c r="NG2"/>
  <c r="NH2" s="1"/>
  <c r="AO3" i="45" s="1"/>
  <c r="NF2" i="42"/>
  <c r="NG16"/>
  <c r="NH16" s="1"/>
  <c r="AO17" i="45" s="1"/>
  <c r="NF16" i="42"/>
  <c r="NG14"/>
  <c r="NH14" s="1"/>
  <c r="AO15" i="45" s="1"/>
  <c r="NF14" i="42"/>
  <c r="NG11"/>
  <c r="NH11" s="1"/>
  <c r="AO12" i="45" s="1"/>
  <c r="NF11" i="42"/>
  <c r="NG9"/>
  <c r="NH9" s="1"/>
  <c r="AO10" i="45" s="1"/>
  <c r="NF9" i="42"/>
  <c r="NG7"/>
  <c r="NH7" s="1"/>
  <c r="AO8" i="45" s="1"/>
  <c r="NF7" i="42"/>
  <c r="NG23"/>
  <c r="NH23" s="1"/>
  <c r="NF23"/>
  <c r="NG4"/>
  <c r="NH4" s="1"/>
  <c r="AO5" i="45" s="1"/>
  <c r="NF4" i="42"/>
  <c r="JP26" i="40"/>
  <c r="JQ26" s="1"/>
  <c r="AH27" i="44" s="1"/>
  <c r="JO26" i="40"/>
  <c r="JP24"/>
  <c r="JQ24" s="1"/>
  <c r="AH25" i="44" s="1"/>
  <c r="JO24" i="40"/>
  <c r="JP22"/>
  <c r="JQ22" s="1"/>
  <c r="AH23" i="44" s="1"/>
  <c r="JO22" i="40"/>
  <c r="JP20"/>
  <c r="JQ20" s="1"/>
  <c r="AH21" i="44" s="1"/>
  <c r="JO20" i="40"/>
  <c r="JP18"/>
  <c r="JQ18" s="1"/>
  <c r="AH19" i="44" s="1"/>
  <c r="JO18" i="40"/>
  <c r="JP16"/>
  <c r="JQ16" s="1"/>
  <c r="AH17" i="44" s="1"/>
  <c r="JO16" i="40"/>
  <c r="JP14"/>
  <c r="JQ14" s="1"/>
  <c r="AH15" i="44" s="1"/>
  <c r="JO14" i="40"/>
  <c r="JP12"/>
  <c r="JQ12" s="1"/>
  <c r="AH13" i="44" s="1"/>
  <c r="JO12" i="40"/>
  <c r="JP10"/>
  <c r="JQ10" s="1"/>
  <c r="AH11" i="44" s="1"/>
  <c r="JO10" i="40"/>
  <c r="JP8"/>
  <c r="JQ8" s="1"/>
  <c r="AH9" i="44" s="1"/>
  <c r="JO8" i="40"/>
  <c r="JP6"/>
  <c r="JQ6" s="1"/>
  <c r="AH7" i="44" s="1"/>
  <c r="JO6" i="40"/>
  <c r="JP4"/>
  <c r="JQ4" s="1"/>
  <c r="AH5" i="44" s="1"/>
  <c r="JO4" i="40"/>
  <c r="JP2"/>
  <c r="JQ2" s="1"/>
  <c r="AH3" i="44" s="1"/>
  <c r="JO2" i="40"/>
  <c r="LS26"/>
  <c r="LT26" s="1"/>
  <c r="LR26"/>
  <c r="LS24"/>
  <c r="LT24" s="1"/>
  <c r="LR24"/>
  <c r="LS22"/>
  <c r="LT22" s="1"/>
  <c r="LR22"/>
  <c r="LS20"/>
  <c r="LT20" s="1"/>
  <c r="LR20"/>
  <c r="LS18"/>
  <c r="LT18" s="1"/>
  <c r="LR18"/>
  <c r="LS16"/>
  <c r="LT16" s="1"/>
  <c r="LR16"/>
  <c r="LS14"/>
  <c r="LT14" s="1"/>
  <c r="LR14"/>
  <c r="LS12"/>
  <c r="LT12" s="1"/>
  <c r="LR12"/>
  <c r="LS10"/>
  <c r="LT10" s="1"/>
  <c r="LR10"/>
  <c r="LS8"/>
  <c r="LT8" s="1"/>
  <c r="LR8"/>
  <c r="LS6"/>
  <c r="LT6" s="1"/>
  <c r="LR6"/>
  <c r="LS4"/>
  <c r="LT4" s="1"/>
  <c r="LR4"/>
  <c r="LS2"/>
  <c r="LT2" s="1"/>
  <c r="LR2"/>
  <c r="MD26"/>
  <c r="ME26" s="1"/>
  <c r="MC26"/>
  <c r="MD24"/>
  <c r="ME24" s="1"/>
  <c r="MC24"/>
  <c r="MD22"/>
  <c r="ME22" s="1"/>
  <c r="MC22"/>
  <c r="MD20"/>
  <c r="ME20" s="1"/>
  <c r="MC20"/>
  <c r="MD18"/>
  <c r="ME18" s="1"/>
  <c r="MC18"/>
  <c r="MD16"/>
  <c r="ME16" s="1"/>
  <c r="MC16"/>
  <c r="MD14"/>
  <c r="ME14" s="1"/>
  <c r="MC14"/>
  <c r="MD12"/>
  <c r="ME12" s="1"/>
  <c r="MC12"/>
  <c r="MD10"/>
  <c r="ME10" s="1"/>
  <c r="MC10"/>
  <c r="MD8"/>
  <c r="ME8" s="1"/>
  <c r="MC8"/>
  <c r="MD6"/>
  <c r="ME6" s="1"/>
  <c r="MC6"/>
  <c r="MD4"/>
  <c r="ME4" s="1"/>
  <c r="MC4"/>
  <c r="MD2"/>
  <c r="ME2" s="1"/>
  <c r="MC2"/>
  <c r="JP33"/>
  <c r="JQ33" s="1"/>
  <c r="JO33"/>
  <c r="JP25"/>
  <c r="JQ25" s="1"/>
  <c r="AH26" i="44" s="1"/>
  <c r="JO25" i="40"/>
  <c r="JP23"/>
  <c r="JQ23" s="1"/>
  <c r="AH24" i="44" s="1"/>
  <c r="JO23" i="40"/>
  <c r="JP21"/>
  <c r="JQ21" s="1"/>
  <c r="AH22" i="44" s="1"/>
  <c r="JO21" i="40"/>
  <c r="JP19"/>
  <c r="JQ19" s="1"/>
  <c r="AH20" i="44" s="1"/>
  <c r="JO19" i="40"/>
  <c r="JP17"/>
  <c r="JQ17" s="1"/>
  <c r="AH18" i="44" s="1"/>
  <c r="JO17" i="40"/>
  <c r="JP15"/>
  <c r="JQ15" s="1"/>
  <c r="AH16" i="44" s="1"/>
  <c r="JO15" i="40"/>
  <c r="JP13"/>
  <c r="JQ13" s="1"/>
  <c r="AH14" i="44" s="1"/>
  <c r="JO13" i="40"/>
  <c r="JP11"/>
  <c r="JQ11" s="1"/>
  <c r="AH12" i="44" s="1"/>
  <c r="JO11" i="40"/>
  <c r="JP9"/>
  <c r="JQ9" s="1"/>
  <c r="AH10" i="44" s="1"/>
  <c r="JO9" i="40"/>
  <c r="JP7"/>
  <c r="JQ7" s="1"/>
  <c r="AH8" i="44" s="1"/>
  <c r="JO7" i="40"/>
  <c r="JP5"/>
  <c r="JQ5" s="1"/>
  <c r="AH6" i="44" s="1"/>
  <c r="JO5" i="40"/>
  <c r="JP3"/>
  <c r="JQ3" s="1"/>
  <c r="AH4" i="44" s="1"/>
  <c r="JO3" i="40"/>
  <c r="LS33"/>
  <c r="LR33"/>
  <c r="LS25"/>
  <c r="LT25" s="1"/>
  <c r="LR25"/>
  <c r="LS23"/>
  <c r="LT23" s="1"/>
  <c r="LR23"/>
  <c r="LS21"/>
  <c r="LT21" s="1"/>
  <c r="LR21"/>
  <c r="LS19"/>
  <c r="LT19" s="1"/>
  <c r="LR19"/>
  <c r="LS17"/>
  <c r="LT17" s="1"/>
  <c r="LR17"/>
  <c r="LS15"/>
  <c r="LT15" s="1"/>
  <c r="LR15"/>
  <c r="LS13"/>
  <c r="LT13" s="1"/>
  <c r="LR13"/>
  <c r="LS11"/>
  <c r="LT11" s="1"/>
  <c r="LR11"/>
  <c r="LS9"/>
  <c r="LT9" s="1"/>
  <c r="LR9"/>
  <c r="LS7"/>
  <c r="LT7" s="1"/>
  <c r="LR7"/>
  <c r="LS5"/>
  <c r="LT5" s="1"/>
  <c r="LR5"/>
  <c r="LS3"/>
  <c r="LT3" s="1"/>
  <c r="LR3"/>
  <c r="MD25"/>
  <c r="ME25" s="1"/>
  <c r="MC25"/>
  <c r="MD23"/>
  <c r="ME23" s="1"/>
  <c r="MC23"/>
  <c r="MD21"/>
  <c r="ME21" s="1"/>
  <c r="MC21"/>
  <c r="MD19"/>
  <c r="ME19" s="1"/>
  <c r="MC19"/>
  <c r="MD17"/>
  <c r="ME17" s="1"/>
  <c r="AN18" i="44" s="1"/>
  <c r="MC17" i="40"/>
  <c r="MD15"/>
  <c r="ME15" s="1"/>
  <c r="MC15"/>
  <c r="MD13"/>
  <c r="ME13" s="1"/>
  <c r="MC13"/>
  <c r="MD11"/>
  <c r="ME11" s="1"/>
  <c r="MC11"/>
  <c r="MD9"/>
  <c r="ME9" s="1"/>
  <c r="MC9"/>
  <c r="MD7"/>
  <c r="ME7" s="1"/>
  <c r="MC7"/>
  <c r="MD5"/>
  <c r="ME5" s="1"/>
  <c r="MC5"/>
  <c r="MD3"/>
  <c r="ME3" s="1"/>
  <c r="MC3"/>
  <c r="KB24" i="41"/>
  <c r="KC24" s="1"/>
  <c r="KA24"/>
  <c r="KB17"/>
  <c r="KC17" s="1"/>
  <c r="AI18" i="43" s="1"/>
  <c r="KA17" i="41"/>
  <c r="KB15"/>
  <c r="KC15" s="1"/>
  <c r="AI16" i="43" s="1"/>
  <c r="KA15" i="41"/>
  <c r="KB13"/>
  <c r="KC13" s="1"/>
  <c r="AI14" i="43" s="1"/>
  <c r="KA13" i="41"/>
  <c r="KB11"/>
  <c r="KC11" s="1"/>
  <c r="AI12" i="43" s="1"/>
  <c r="KA11" i="41"/>
  <c r="KB9"/>
  <c r="KC9" s="1"/>
  <c r="AI10" i="43" s="1"/>
  <c r="KA9" i="41"/>
  <c r="KB7"/>
  <c r="KC7" s="1"/>
  <c r="AI8" i="43" s="1"/>
  <c r="KA7" i="41"/>
  <c r="KB5"/>
  <c r="KC5" s="1"/>
  <c r="AI6" i="43" s="1"/>
  <c r="KA5" i="41"/>
  <c r="KB3"/>
  <c r="KC3" s="1"/>
  <c r="AI4" i="43" s="1"/>
  <c r="KA3" i="41"/>
  <c r="NL19"/>
  <c r="NM19" s="1"/>
  <c r="AQ20" i="43" s="1"/>
  <c r="NK19" i="41"/>
  <c r="NL24"/>
  <c r="NM24" s="1"/>
  <c r="NK24"/>
  <c r="NL17"/>
  <c r="NM17" s="1"/>
  <c r="AQ18" i="43" s="1"/>
  <c r="NK17" i="41"/>
  <c r="NL15"/>
  <c r="NM15" s="1"/>
  <c r="AQ16" i="43" s="1"/>
  <c r="NK15" i="41"/>
  <c r="NL13"/>
  <c r="NM13" s="1"/>
  <c r="AQ14" i="43" s="1"/>
  <c r="NK13" i="41"/>
  <c r="NL11"/>
  <c r="NM11" s="1"/>
  <c r="AQ12" i="43" s="1"/>
  <c r="NK11" i="41"/>
  <c r="NL9"/>
  <c r="NM9" s="1"/>
  <c r="AQ10" i="43" s="1"/>
  <c r="NK9" i="41"/>
  <c r="NL7"/>
  <c r="NM7" s="1"/>
  <c r="AQ8" i="43" s="1"/>
  <c r="NK7" i="41"/>
  <c r="NL5"/>
  <c r="NM5" s="1"/>
  <c r="AQ6" i="43" s="1"/>
  <c r="NK5" i="41"/>
  <c r="NL3"/>
  <c r="NM3" s="1"/>
  <c r="AQ4" i="43" s="1"/>
  <c r="NK3" i="41"/>
  <c r="LS2"/>
  <c r="LT2"/>
  <c r="LU2" s="1"/>
  <c r="LT24"/>
  <c r="LU24" s="1"/>
  <c r="LS24"/>
  <c r="LT17"/>
  <c r="LU17" s="1"/>
  <c r="AM18" i="43" s="1"/>
  <c r="LS17" i="41"/>
  <c r="LT15"/>
  <c r="LU15" s="1"/>
  <c r="AM16" i="43" s="1"/>
  <c r="LS15" i="41"/>
  <c r="LT13"/>
  <c r="LU13" s="1"/>
  <c r="AM14" i="43" s="1"/>
  <c r="LS13" i="41"/>
  <c r="LT11"/>
  <c r="LU11" s="1"/>
  <c r="AM12" i="43" s="1"/>
  <c r="LS11" i="41"/>
  <c r="LT9"/>
  <c r="LU9" s="1"/>
  <c r="AM10" i="43" s="1"/>
  <c r="LS9" i="41"/>
  <c r="LT7"/>
  <c r="LU7" s="1"/>
  <c r="AM8" i="43" s="1"/>
  <c r="LS7" i="41"/>
  <c r="LT5"/>
  <c r="LU5" s="1"/>
  <c r="AM6" i="43" s="1"/>
  <c r="LS5" i="41"/>
  <c r="LT3"/>
  <c r="LU3" s="1"/>
  <c r="AM4" i="43" s="1"/>
  <c r="LS3" i="41"/>
  <c r="LI19"/>
  <c r="LJ19" s="1"/>
  <c r="AL20" i="43" s="1"/>
  <c r="LH19" i="41"/>
  <c r="LI24"/>
  <c r="LJ24" s="1"/>
  <c r="LH24"/>
  <c r="LI17"/>
  <c r="LJ17" s="1"/>
  <c r="AL18" i="43" s="1"/>
  <c r="LH17" i="41"/>
  <c r="LI15"/>
  <c r="LJ15" s="1"/>
  <c r="AL16" i="43" s="1"/>
  <c r="LH15" i="41"/>
  <c r="LI13"/>
  <c r="LJ13" s="1"/>
  <c r="AL14" i="43" s="1"/>
  <c r="LH13" i="41"/>
  <c r="LI11"/>
  <c r="LJ11" s="1"/>
  <c r="AL12" i="43" s="1"/>
  <c r="LH11" i="41"/>
  <c r="LI9"/>
  <c r="LJ9" s="1"/>
  <c r="AL10" i="43" s="1"/>
  <c r="LH9" i="41"/>
  <c r="LI7"/>
  <c r="LJ7" s="1"/>
  <c r="AL8" i="43" s="1"/>
  <c r="LH7" i="41"/>
  <c r="LI5"/>
  <c r="LJ5" s="1"/>
  <c r="AL6" i="43" s="1"/>
  <c r="LH5" i="41"/>
  <c r="LI3"/>
  <c r="LJ3" s="1"/>
  <c r="AL4" i="43" s="1"/>
  <c r="LH3" i="41"/>
  <c r="MP19"/>
  <c r="MQ19" s="1"/>
  <c r="AO20" i="43" s="1"/>
  <c r="MO19" i="41"/>
  <c r="MP24"/>
  <c r="MQ24" s="1"/>
  <c r="MO24"/>
  <c r="MP17"/>
  <c r="MQ17" s="1"/>
  <c r="AO18" i="43" s="1"/>
  <c r="MO17" i="41"/>
  <c r="MP15"/>
  <c r="MQ15" s="1"/>
  <c r="AO16" i="43" s="1"/>
  <c r="MO15" i="41"/>
  <c r="MP13"/>
  <c r="MQ13" s="1"/>
  <c r="AO14" i="43" s="1"/>
  <c r="MO13" i="41"/>
  <c r="MP11"/>
  <c r="MQ11" s="1"/>
  <c r="AO12" i="43" s="1"/>
  <c r="MO11" i="41"/>
  <c r="MP9"/>
  <c r="MQ9" s="1"/>
  <c r="AO10" i="43" s="1"/>
  <c r="MO9" i="41"/>
  <c r="MP7"/>
  <c r="MQ7" s="1"/>
  <c r="AO8" i="43" s="1"/>
  <c r="MO7" i="41"/>
  <c r="MP5"/>
  <c r="MQ5" s="1"/>
  <c r="AO6" i="43" s="1"/>
  <c r="MO5" i="41"/>
  <c r="MP3"/>
  <c r="MQ3" s="1"/>
  <c r="AO4" i="43" s="1"/>
  <c r="MO3" i="41"/>
  <c r="KB19"/>
  <c r="KC19" s="1"/>
  <c r="AI20" i="43" s="1"/>
  <c r="KA19" i="41"/>
  <c r="KB2"/>
  <c r="KC2" s="1"/>
  <c r="KD2" s="1"/>
  <c r="KA2"/>
  <c r="KB18"/>
  <c r="KC18" s="1"/>
  <c r="AI19" i="43" s="1"/>
  <c r="KA18" i="41"/>
  <c r="KB16"/>
  <c r="KC16" s="1"/>
  <c r="AI17" i="43" s="1"/>
  <c r="KA16" i="41"/>
  <c r="KB14"/>
  <c r="KC14" s="1"/>
  <c r="AI15" i="43" s="1"/>
  <c r="KA14" i="41"/>
  <c r="KB12"/>
  <c r="KC12" s="1"/>
  <c r="AI13" i="43" s="1"/>
  <c r="KA12" i="41"/>
  <c r="KB10"/>
  <c r="KC10" s="1"/>
  <c r="AI11" i="43" s="1"/>
  <c r="KA10" i="41"/>
  <c r="KB8"/>
  <c r="KC8" s="1"/>
  <c r="AI9" i="43" s="1"/>
  <c r="KA8" i="41"/>
  <c r="KB6"/>
  <c r="KC6" s="1"/>
  <c r="AI7" i="43" s="1"/>
  <c r="KA6" i="41"/>
  <c r="KB4"/>
  <c r="KC4" s="1"/>
  <c r="AI5" i="43" s="1"/>
  <c r="KA4" i="41"/>
  <c r="NL2"/>
  <c r="NM2" s="1"/>
  <c r="AQ3" i="43" s="1"/>
  <c r="NK2" i="41"/>
  <c r="NL18"/>
  <c r="NM18" s="1"/>
  <c r="AQ19" i="43" s="1"/>
  <c r="NK18" i="41"/>
  <c r="NL16"/>
  <c r="NM16" s="1"/>
  <c r="AQ17" i="43" s="1"/>
  <c r="NK16" i="41"/>
  <c r="NL14"/>
  <c r="NM14" s="1"/>
  <c r="AQ15" i="43" s="1"/>
  <c r="NK14" i="41"/>
  <c r="NL12"/>
  <c r="NM12" s="1"/>
  <c r="AQ13" i="43" s="1"/>
  <c r="NK12" i="41"/>
  <c r="NL10"/>
  <c r="NM10" s="1"/>
  <c r="AQ11" i="43" s="1"/>
  <c r="NK10" i="41"/>
  <c r="NL8"/>
  <c r="NM8" s="1"/>
  <c r="AQ9" i="43" s="1"/>
  <c r="NK8" i="41"/>
  <c r="NL6"/>
  <c r="NM6" s="1"/>
  <c r="AQ7" i="43" s="1"/>
  <c r="NK6" i="41"/>
  <c r="NL4"/>
  <c r="NM4" s="1"/>
  <c r="AQ5" i="43" s="1"/>
  <c r="NK4" i="41"/>
  <c r="LT18"/>
  <c r="LU18" s="1"/>
  <c r="AM19" i="43" s="1"/>
  <c r="LS18" i="41"/>
  <c r="LT16"/>
  <c r="LU16" s="1"/>
  <c r="AM17" i="43" s="1"/>
  <c r="LS16" i="41"/>
  <c r="LT14"/>
  <c r="LU14" s="1"/>
  <c r="AM15" i="43" s="1"/>
  <c r="LS14" i="41"/>
  <c r="LT12"/>
  <c r="LU12" s="1"/>
  <c r="AM13" i="43" s="1"/>
  <c r="LS12" i="41"/>
  <c r="LT10"/>
  <c r="LU10" s="1"/>
  <c r="AM11" i="43" s="1"/>
  <c r="LS10" i="41"/>
  <c r="LT8"/>
  <c r="LU8" s="1"/>
  <c r="AM9" i="43" s="1"/>
  <c r="LS8" i="41"/>
  <c r="LT6"/>
  <c r="LU6" s="1"/>
  <c r="AM7" i="43" s="1"/>
  <c r="LS6" i="41"/>
  <c r="LT4"/>
  <c r="LU4" s="1"/>
  <c r="AM5" i="43" s="1"/>
  <c r="LS4" i="41"/>
  <c r="LI2"/>
  <c r="LJ2" s="1"/>
  <c r="LK2" s="1"/>
  <c r="LH2"/>
  <c r="LI18"/>
  <c r="LJ18" s="1"/>
  <c r="AL19" i="43" s="1"/>
  <c r="LH18" i="41"/>
  <c r="LI16"/>
  <c r="LJ16" s="1"/>
  <c r="AL17" i="43" s="1"/>
  <c r="LH16" i="41"/>
  <c r="LI14"/>
  <c r="LJ14" s="1"/>
  <c r="AL15" i="43" s="1"/>
  <c r="LH14" i="41"/>
  <c r="LI12"/>
  <c r="LJ12" s="1"/>
  <c r="AL13" i="43" s="1"/>
  <c r="LH12" i="41"/>
  <c r="LI10"/>
  <c r="LJ10" s="1"/>
  <c r="AL11" i="43" s="1"/>
  <c r="LH10" i="41"/>
  <c r="LI8"/>
  <c r="LJ8" s="1"/>
  <c r="AL9" i="43" s="1"/>
  <c r="LH8" i="41"/>
  <c r="LI6"/>
  <c r="LJ6" s="1"/>
  <c r="AL7" i="43" s="1"/>
  <c r="LH6" i="41"/>
  <c r="LI4"/>
  <c r="LJ4" s="1"/>
  <c r="AL5" i="43" s="1"/>
  <c r="LH4" i="41"/>
  <c r="MP2"/>
  <c r="MQ2" s="1"/>
  <c r="AO3" i="43" s="1"/>
  <c r="MO2" i="41"/>
  <c r="MP18"/>
  <c r="MQ18" s="1"/>
  <c r="AO19" i="43" s="1"/>
  <c r="MO18" i="41"/>
  <c r="MP16"/>
  <c r="MQ16" s="1"/>
  <c r="AO17" i="43" s="1"/>
  <c r="MO16" i="41"/>
  <c r="MP14"/>
  <c r="MQ14" s="1"/>
  <c r="AO15" i="43" s="1"/>
  <c r="MO14" i="41"/>
  <c r="MP12"/>
  <c r="MQ12" s="1"/>
  <c r="AO13" i="43" s="1"/>
  <c r="MO12" i="41"/>
  <c r="MP10"/>
  <c r="MQ10" s="1"/>
  <c r="AO11" i="43" s="1"/>
  <c r="MO10" i="41"/>
  <c r="MP8"/>
  <c r="MQ8" s="1"/>
  <c r="AO9" i="43" s="1"/>
  <c r="MO8" i="41"/>
  <c r="MP6"/>
  <c r="MQ6" s="1"/>
  <c r="AO7" i="43" s="1"/>
  <c r="MO6" i="41"/>
  <c r="MP4"/>
  <c r="MQ4" s="1"/>
  <c r="AO5" i="43" s="1"/>
  <c r="MO4" i="41"/>
  <c r="MB17" i="42"/>
  <c r="MB24"/>
  <c r="OK27"/>
  <c r="NI27"/>
  <c r="MB27"/>
  <c r="NI24"/>
  <c r="KD25" i="41"/>
  <c r="KD14"/>
  <c r="KD6"/>
  <c r="NN25"/>
  <c r="NN16"/>
  <c r="NN8"/>
  <c r="LV25"/>
  <c r="LV14"/>
  <c r="LK17"/>
  <c r="LK9"/>
  <c r="MR25"/>
  <c r="KD17"/>
  <c r="KD11"/>
  <c r="KD3"/>
  <c r="NN15"/>
  <c r="NN7"/>
  <c r="LV15"/>
  <c r="LV7"/>
  <c r="LK25"/>
  <c r="MR19"/>
  <c r="MR13"/>
  <c r="MR5"/>
  <c r="JR33" i="40"/>
  <c r="JR17"/>
  <c r="JR24"/>
  <c r="JR20"/>
  <c r="JR16"/>
  <c r="JR12"/>
  <c r="JR8"/>
  <c r="JR4"/>
  <c r="JR25"/>
  <c r="JR19"/>
  <c r="JR13"/>
  <c r="JR9"/>
  <c r="JR5"/>
  <c r="MT3" i="42"/>
  <c r="MT4"/>
  <c r="MT5"/>
  <c r="MT23"/>
  <c r="NL23" s="1"/>
  <c r="NM23" s="1"/>
  <c r="NN23" s="1"/>
  <c r="NO23" s="1"/>
  <c r="MT6"/>
  <c r="MT7"/>
  <c r="MT8"/>
  <c r="MT9"/>
  <c r="MT10"/>
  <c r="MT11"/>
  <c r="MT12"/>
  <c r="MT27"/>
  <c r="MV27" s="1"/>
  <c r="MW27" s="1"/>
  <c r="MT13"/>
  <c r="MT14"/>
  <c r="MT15"/>
  <c r="MT16"/>
  <c r="MT17"/>
  <c r="MT24"/>
  <c r="NL24" s="1"/>
  <c r="NM24" s="1"/>
  <c r="NN24" s="1"/>
  <c r="NO24" s="1"/>
  <c r="MT25"/>
  <c r="NL25" s="1"/>
  <c r="NM25" s="1"/>
  <c r="NN25" s="1"/>
  <c r="NO25" s="1"/>
  <c r="MT18"/>
  <c r="MT2"/>
  <c r="NL2" s="1"/>
  <c r="MS3"/>
  <c r="MS4"/>
  <c r="MS5"/>
  <c r="MS23"/>
  <c r="MS6"/>
  <c r="MS7"/>
  <c r="MS8"/>
  <c r="MS9"/>
  <c r="MS10"/>
  <c r="MS11"/>
  <c r="MS12"/>
  <c r="MS27"/>
  <c r="MS13"/>
  <c r="MS14"/>
  <c r="MS15"/>
  <c r="MS16"/>
  <c r="MS17"/>
  <c r="MS24"/>
  <c r="MS25"/>
  <c r="MS18"/>
  <c r="MS2"/>
  <c r="MT28"/>
  <c r="MV28" s="1"/>
  <c r="MW28" s="1"/>
  <c r="MX28" s="1"/>
  <c r="MS28"/>
  <c r="KV18"/>
  <c r="KU18"/>
  <c r="NL14" l="1"/>
  <c r="NM14" s="1"/>
  <c r="NN14" s="1"/>
  <c r="NO14" s="1"/>
  <c r="NL7"/>
  <c r="NM7" s="1"/>
  <c r="NN7" s="1"/>
  <c r="NO7" s="1"/>
  <c r="NL16"/>
  <c r="NM16" s="1"/>
  <c r="NN16" s="1"/>
  <c r="NO16" s="1"/>
  <c r="NL11"/>
  <c r="NM11" s="1"/>
  <c r="NN11" s="1"/>
  <c r="NO11" s="1"/>
  <c r="NL9"/>
  <c r="NM9" s="1"/>
  <c r="NN9" s="1"/>
  <c r="NO9" s="1"/>
  <c r="NL4"/>
  <c r="NM4" s="1"/>
  <c r="NN4" s="1"/>
  <c r="NO4" s="1"/>
  <c r="LN18"/>
  <c r="LO18" s="1"/>
  <c r="LP18" s="1"/>
  <c r="LQ18" s="1"/>
  <c r="NL17"/>
  <c r="NM17" s="1"/>
  <c r="NN17" s="1"/>
  <c r="NO17" s="1"/>
  <c r="NL15"/>
  <c r="NM15" s="1"/>
  <c r="NN15" s="1"/>
  <c r="NO15" s="1"/>
  <c r="NL13"/>
  <c r="NM13" s="1"/>
  <c r="NN13" s="1"/>
  <c r="NO13" s="1"/>
  <c r="NL12"/>
  <c r="NM12" s="1"/>
  <c r="NN12" s="1"/>
  <c r="NO12" s="1"/>
  <c r="NL10"/>
  <c r="NM10" s="1"/>
  <c r="NN10" s="1"/>
  <c r="NO10" s="1"/>
  <c r="NL8"/>
  <c r="NM8" s="1"/>
  <c r="NN8" s="1"/>
  <c r="NO8" s="1"/>
  <c r="NL6"/>
  <c r="NM6" s="1"/>
  <c r="NN6" s="1"/>
  <c r="NO6" s="1"/>
  <c r="NL5"/>
  <c r="NM5" s="1"/>
  <c r="NN5" s="1"/>
  <c r="NO5" s="1"/>
  <c r="NL3"/>
  <c r="NM3" s="1"/>
  <c r="NN3" s="1"/>
  <c r="NO3" s="1"/>
  <c r="NI19"/>
  <c r="AO20" i="45"/>
  <c r="OK5" i="42"/>
  <c r="NI5"/>
  <c r="OK25"/>
  <c r="NI23"/>
  <c r="OK23"/>
  <c r="OK18"/>
  <c r="MB3"/>
  <c r="NI13"/>
  <c r="OK12"/>
  <c r="MB9"/>
  <c r="MB16"/>
  <c r="MB10"/>
  <c r="NI10"/>
  <c r="NI17"/>
  <c r="OK8"/>
  <c r="OK15"/>
  <c r="MB23"/>
  <c r="MB2"/>
  <c r="NI9"/>
  <c r="NI16"/>
  <c r="OK9"/>
  <c r="OK16"/>
  <c r="MB6"/>
  <c r="MB13"/>
  <c r="NI3"/>
  <c r="NI6"/>
  <c r="NI12"/>
  <c r="NI15"/>
  <c r="OK3"/>
  <c r="OK6"/>
  <c r="OK10"/>
  <c r="OK13"/>
  <c r="OK17"/>
  <c r="MB4"/>
  <c r="MB7"/>
  <c r="MB11"/>
  <c r="MB14"/>
  <c r="NI4"/>
  <c r="NI7"/>
  <c r="NI11"/>
  <c r="NI14"/>
  <c r="OK4"/>
  <c r="OK7"/>
  <c r="OK11"/>
  <c r="OK14"/>
  <c r="OK24"/>
  <c r="MB5"/>
  <c r="MB8"/>
  <c r="MB12"/>
  <c r="MB15"/>
  <c r="NM2"/>
  <c r="NN2" s="1"/>
  <c r="NO2" s="1"/>
  <c r="OK19"/>
  <c r="MB19"/>
  <c r="MX19"/>
  <c r="MF3" i="40"/>
  <c r="AN4" i="44"/>
  <c r="MF5" i="40"/>
  <c r="AN6" i="44"/>
  <c r="MF7" i="40"/>
  <c r="AN8" i="44"/>
  <c r="MF9" i="40"/>
  <c r="AN10" i="44"/>
  <c r="MF11" i="40"/>
  <c r="AN12" i="44"/>
  <c r="MF13" i="40"/>
  <c r="AN14" i="44"/>
  <c r="MF15" i="40"/>
  <c r="AN16" i="44"/>
  <c r="MF19" i="40"/>
  <c r="AN20" i="44"/>
  <c r="MF21" i="40"/>
  <c r="AN22" i="44"/>
  <c r="MF23" i="40"/>
  <c r="AN24" i="44"/>
  <c r="MF25" i="40"/>
  <c r="AN26" i="44"/>
  <c r="LU3" i="40"/>
  <c r="AM4" i="44"/>
  <c r="LU5" i="40"/>
  <c r="AM6" i="44"/>
  <c r="LU7" i="40"/>
  <c r="AM8" i="44"/>
  <c r="LU9" i="40"/>
  <c r="AM10" i="44"/>
  <c r="LU11" i="40"/>
  <c r="AM12" i="44"/>
  <c r="LU13" i="40"/>
  <c r="AM14" i="44"/>
  <c r="LU15" i="40"/>
  <c r="AM16" i="44"/>
  <c r="LU17" i="40"/>
  <c r="AM18" i="44"/>
  <c r="LU19" i="40"/>
  <c r="AM20" i="44"/>
  <c r="LU21" i="40"/>
  <c r="AM22" i="44"/>
  <c r="LU23" i="40"/>
  <c r="AM24" i="44"/>
  <c r="LU25" i="40"/>
  <c r="AM26" i="44"/>
  <c r="MF2" i="40"/>
  <c r="AN3" i="44"/>
  <c r="MF4" i="40"/>
  <c r="AN5" i="44"/>
  <c r="MF6" i="40"/>
  <c r="AN7" i="44"/>
  <c r="MF8" i="40"/>
  <c r="AN9" i="44"/>
  <c r="MF10" i="40"/>
  <c r="AN11" i="44"/>
  <c r="MF12" i="40"/>
  <c r="AN13" i="44"/>
  <c r="MF14" i="40"/>
  <c r="AN15" i="44"/>
  <c r="MF16" i="40"/>
  <c r="AN17" i="44"/>
  <c r="MF18" i="40"/>
  <c r="AN19" i="44"/>
  <c r="MF20" i="40"/>
  <c r="AN21" i="44"/>
  <c r="MF22" i="40"/>
  <c r="AN23" i="44"/>
  <c r="MF24" i="40"/>
  <c r="AN25" i="44"/>
  <c r="MF26" i="40"/>
  <c r="AN27" i="44"/>
  <c r="LU2" i="40"/>
  <c r="AM3" i="44"/>
  <c r="LU4" i="40"/>
  <c r="AM5" i="44"/>
  <c r="LU6" i="40"/>
  <c r="AM7" i="44"/>
  <c r="LU8" i="40"/>
  <c r="AM9" i="44"/>
  <c r="LU10" i="40"/>
  <c r="AM11" i="44"/>
  <c r="LU12" i="40"/>
  <c r="AM13" i="44"/>
  <c r="LU14" i="40"/>
  <c r="AM15" i="44"/>
  <c r="LU16" i="40"/>
  <c r="AM17" i="44"/>
  <c r="LU18" i="40"/>
  <c r="AM19" i="44"/>
  <c r="LU20" i="40"/>
  <c r="AM21" i="44"/>
  <c r="LU22" i="40"/>
  <c r="AM23" i="44"/>
  <c r="LU24" i="40"/>
  <c r="AM25" i="44"/>
  <c r="LU26" i="40"/>
  <c r="AM27" i="44"/>
  <c r="AL3" i="43"/>
  <c r="LK18" i="41"/>
  <c r="MR16"/>
  <c r="MR2"/>
  <c r="LK10"/>
  <c r="LV6"/>
  <c r="NN3"/>
  <c r="MR9"/>
  <c r="MR17"/>
  <c r="LK6"/>
  <c r="LK14"/>
  <c r="LV3"/>
  <c r="LV11"/>
  <c r="LV24"/>
  <c r="NN11"/>
  <c r="NN24"/>
  <c r="KD7"/>
  <c r="KD15"/>
  <c r="KD24"/>
  <c r="LK5"/>
  <c r="LK13"/>
  <c r="LK19"/>
  <c r="LV10"/>
  <c r="LV18"/>
  <c r="NN4"/>
  <c r="NN12"/>
  <c r="KD10"/>
  <c r="KD18"/>
  <c r="AI3" i="43"/>
  <c r="NI8" i="42"/>
  <c r="MF17" i="40"/>
  <c r="MR8" i="41"/>
  <c r="MR4"/>
  <c r="MR12"/>
  <c r="MR3"/>
  <c r="MR7"/>
  <c r="MR11"/>
  <c r="MR15"/>
  <c r="MR24"/>
  <c r="LK4"/>
  <c r="LK8"/>
  <c r="LK12"/>
  <c r="LK16"/>
  <c r="LV5"/>
  <c r="LV9"/>
  <c r="LV13"/>
  <c r="LV17"/>
  <c r="NN5"/>
  <c r="NN9"/>
  <c r="NN13"/>
  <c r="NN17"/>
  <c r="NN19"/>
  <c r="KD5"/>
  <c r="KD9"/>
  <c r="KD13"/>
  <c r="KD19"/>
  <c r="MR6"/>
  <c r="MR10"/>
  <c r="MR14"/>
  <c r="MR18"/>
  <c r="LK3"/>
  <c r="LK7"/>
  <c r="LK11"/>
  <c r="LK15"/>
  <c r="LK24"/>
  <c r="LV4"/>
  <c r="LV8"/>
  <c r="LV12"/>
  <c r="LV16"/>
  <c r="NN6"/>
  <c r="NN10"/>
  <c r="NN14"/>
  <c r="NN18"/>
  <c r="KD4"/>
  <c r="KD8"/>
  <c r="KD12"/>
  <c r="KD16"/>
  <c r="KX18" i="42"/>
  <c r="KY18" s="1"/>
  <c r="AJ19" i="45" s="1"/>
  <c r="KW18" i="42"/>
  <c r="MV18"/>
  <c r="MW18" s="1"/>
  <c r="AN19" i="45" s="1"/>
  <c r="MU18" i="42"/>
  <c r="MV24"/>
  <c r="MW24" s="1"/>
  <c r="MU24"/>
  <c r="MV16"/>
  <c r="MW16" s="1"/>
  <c r="AN17" i="45" s="1"/>
  <c r="MU16" i="42"/>
  <c r="MV14"/>
  <c r="MW14" s="1"/>
  <c r="AN15" i="45" s="1"/>
  <c r="MU14" i="42"/>
  <c r="MV11"/>
  <c r="MW11" s="1"/>
  <c r="AN12" i="45" s="1"/>
  <c r="MU11" i="42"/>
  <c r="MV9"/>
  <c r="MW9" s="1"/>
  <c r="AN10" i="45" s="1"/>
  <c r="MU9" i="42"/>
  <c r="MV7"/>
  <c r="MW7" s="1"/>
  <c r="AN8" i="45" s="1"/>
  <c r="MU7" i="42"/>
  <c r="MV23"/>
  <c r="MW23" s="1"/>
  <c r="MU23"/>
  <c r="MV4"/>
  <c r="MW4" s="1"/>
  <c r="AN5" i="45" s="1"/>
  <c r="MU4" i="42"/>
  <c r="MV2"/>
  <c r="MU2"/>
  <c r="MV25"/>
  <c r="MW25" s="1"/>
  <c r="MU25"/>
  <c r="MV17"/>
  <c r="MW17" s="1"/>
  <c r="AN18" i="45" s="1"/>
  <c r="MU17" i="42"/>
  <c r="MV15"/>
  <c r="MW15" s="1"/>
  <c r="AN16" i="45" s="1"/>
  <c r="MU15" i="42"/>
  <c r="MV13"/>
  <c r="MW13" s="1"/>
  <c r="AN14" i="45" s="1"/>
  <c r="MU13" i="42"/>
  <c r="MV12"/>
  <c r="MW12" s="1"/>
  <c r="AN13" i="45" s="1"/>
  <c r="MU12" i="42"/>
  <c r="MV10"/>
  <c r="MW10" s="1"/>
  <c r="AN11" i="45" s="1"/>
  <c r="MU10" i="42"/>
  <c r="MV8"/>
  <c r="MW8" s="1"/>
  <c r="AN9" i="45" s="1"/>
  <c r="MU8" i="42"/>
  <c r="MV6"/>
  <c r="MW6" s="1"/>
  <c r="AN7" i="45" s="1"/>
  <c r="MU6" i="42"/>
  <c r="MV5"/>
  <c r="MW5" s="1"/>
  <c r="AN6" i="45" s="1"/>
  <c r="MU5" i="42"/>
  <c r="MV3"/>
  <c r="MW3" s="1"/>
  <c r="AN4" i="45" s="1"/>
  <c r="MU3" i="42"/>
  <c r="JR3" i="40"/>
  <c r="JR7"/>
  <c r="JR11"/>
  <c r="JR15"/>
  <c r="JR21"/>
  <c r="JR2"/>
  <c r="JR6"/>
  <c r="JR10"/>
  <c r="JR14"/>
  <c r="JR18"/>
  <c r="JR22"/>
  <c r="JR26"/>
  <c r="JR23"/>
  <c r="AM3" i="43"/>
  <c r="LV2" i="41"/>
  <c r="MX27" i="42"/>
  <c r="MX10"/>
  <c r="KV19"/>
  <c r="KU19"/>
  <c r="KV28"/>
  <c r="KX28" s="1"/>
  <c r="KY28" s="1"/>
  <c r="KZ28" s="1"/>
  <c r="KU28"/>
  <c r="KV3"/>
  <c r="KV4"/>
  <c r="KV5"/>
  <c r="KV23"/>
  <c r="LN23" s="1"/>
  <c r="LO23" s="1"/>
  <c r="LP23" s="1"/>
  <c r="LQ23" s="1"/>
  <c r="KV6"/>
  <c r="KV7"/>
  <c r="KV8"/>
  <c r="KV9"/>
  <c r="KV10"/>
  <c r="KV11"/>
  <c r="KV12"/>
  <c r="KV27"/>
  <c r="KX27" s="1"/>
  <c r="KY27" s="1"/>
  <c r="KV13"/>
  <c r="KV14"/>
  <c r="KV15"/>
  <c r="KV16"/>
  <c r="KV17"/>
  <c r="KV2"/>
  <c r="LN2" s="1"/>
  <c r="KU3"/>
  <c r="KU4"/>
  <c r="KU5"/>
  <c r="KU23"/>
  <c r="KU6"/>
  <c r="KU7"/>
  <c r="KU8"/>
  <c r="KU9"/>
  <c r="KU10"/>
  <c r="KU11"/>
  <c r="KU12"/>
  <c r="KU27"/>
  <c r="KU13"/>
  <c r="KU14"/>
  <c r="KU15"/>
  <c r="KU16"/>
  <c r="KU17"/>
  <c r="KU2"/>
  <c r="KJ2" i="40"/>
  <c r="KJ3"/>
  <c r="KJ4"/>
  <c r="KJ5"/>
  <c r="KJ6"/>
  <c r="KJ7"/>
  <c r="KJ8"/>
  <c r="KJ9"/>
  <c r="KJ10"/>
  <c r="KJ11"/>
  <c r="KJ12"/>
  <c r="KJ13"/>
  <c r="KJ14"/>
  <c r="KJ15"/>
  <c r="KJ16"/>
  <c r="KJ17"/>
  <c r="KJ18"/>
  <c r="KJ19"/>
  <c r="KJ20"/>
  <c r="KJ21"/>
  <c r="KJ22"/>
  <c r="KJ23"/>
  <c r="KJ24"/>
  <c r="KJ25"/>
  <c r="KJ26"/>
  <c r="KJ33"/>
  <c r="KI2"/>
  <c r="KI3"/>
  <c r="KI4"/>
  <c r="KI5"/>
  <c r="KI6"/>
  <c r="KI7"/>
  <c r="KI8"/>
  <c r="KI9"/>
  <c r="KI10"/>
  <c r="KI11"/>
  <c r="KI12"/>
  <c r="KI13"/>
  <c r="KI14"/>
  <c r="KI15"/>
  <c r="KI16"/>
  <c r="KI17"/>
  <c r="KI18"/>
  <c r="KI19"/>
  <c r="KI20"/>
  <c r="KI21"/>
  <c r="KI22"/>
  <c r="KI23"/>
  <c r="KI24"/>
  <c r="KI25"/>
  <c r="KI26"/>
  <c r="KI33"/>
  <c r="FI2" i="41"/>
  <c r="PA2" i="42"/>
  <c r="MP33" i="40"/>
  <c r="NX2" i="41"/>
  <c r="LN14" i="42" l="1"/>
  <c r="LO14" s="1"/>
  <c r="LP14" s="1"/>
  <c r="LQ14" s="1"/>
  <c r="LN11"/>
  <c r="LO11" s="1"/>
  <c r="LP11" s="1"/>
  <c r="LQ11" s="1"/>
  <c r="LN7"/>
  <c r="LO7" s="1"/>
  <c r="LP7" s="1"/>
  <c r="LQ7" s="1"/>
  <c r="LN4"/>
  <c r="LO4" s="1"/>
  <c r="LP4" s="1"/>
  <c r="LQ4" s="1"/>
  <c r="LN17"/>
  <c r="LO17" s="1"/>
  <c r="LP17" s="1"/>
  <c r="LQ17" s="1"/>
  <c r="LN15"/>
  <c r="LO15" s="1"/>
  <c r="LP15" s="1"/>
  <c r="LQ15" s="1"/>
  <c r="LN13"/>
  <c r="LO13" s="1"/>
  <c r="LP13" s="1"/>
  <c r="LQ13" s="1"/>
  <c r="LN12"/>
  <c r="LO12" s="1"/>
  <c r="LP12" s="1"/>
  <c r="LQ12" s="1"/>
  <c r="LN10"/>
  <c r="LO10" s="1"/>
  <c r="LP10" s="1"/>
  <c r="LQ10" s="1"/>
  <c r="LN8"/>
  <c r="LO8" s="1"/>
  <c r="LP8" s="1"/>
  <c r="LQ8" s="1"/>
  <c r="LN6"/>
  <c r="LO6" s="1"/>
  <c r="LP6" s="1"/>
  <c r="LQ6" s="1"/>
  <c r="LN5"/>
  <c r="LO5" s="1"/>
  <c r="LP5" s="1"/>
  <c r="LQ5" s="1"/>
  <c r="LN3"/>
  <c r="LO3" s="1"/>
  <c r="LP3" s="1"/>
  <c r="LQ3" s="1"/>
  <c r="LN19"/>
  <c r="LO19" s="1"/>
  <c r="LP19" s="1"/>
  <c r="LQ19" s="1"/>
  <c r="LN16"/>
  <c r="LO16" s="1"/>
  <c r="LP16" s="1"/>
  <c r="LQ16" s="1"/>
  <c r="LN9"/>
  <c r="LO9" s="1"/>
  <c r="LP9" s="1"/>
  <c r="LQ9" s="1"/>
  <c r="MX3"/>
  <c r="MX17"/>
  <c r="MX7"/>
  <c r="MX6"/>
  <c r="MX13"/>
  <c r="MX23"/>
  <c r="MX18"/>
  <c r="MX14"/>
  <c r="KZ18"/>
  <c r="MX5"/>
  <c r="MX8"/>
  <c r="MX12"/>
  <c r="MX15"/>
  <c r="MX25"/>
  <c r="MX9"/>
  <c r="MX16"/>
  <c r="MX4"/>
  <c r="MX11"/>
  <c r="MX24"/>
  <c r="KX19"/>
  <c r="KY19" s="1"/>
  <c r="AJ20" i="45" s="1"/>
  <c r="KW19" i="42"/>
  <c r="KX9"/>
  <c r="KY9" s="1"/>
  <c r="AJ10" i="45" s="1"/>
  <c r="KW9" i="42"/>
  <c r="KX23"/>
  <c r="KY23" s="1"/>
  <c r="KW23"/>
  <c r="KX17"/>
  <c r="KY17" s="1"/>
  <c r="AJ18" i="45" s="1"/>
  <c r="KW17" i="42"/>
  <c r="KX15"/>
  <c r="KY15" s="1"/>
  <c r="AJ16" i="45" s="1"/>
  <c r="KW15" i="42"/>
  <c r="KX13"/>
  <c r="KY13" s="1"/>
  <c r="AJ14" i="45" s="1"/>
  <c r="KW13" i="42"/>
  <c r="KX12"/>
  <c r="KY12" s="1"/>
  <c r="AJ13" i="45" s="1"/>
  <c r="KW12" i="42"/>
  <c r="KX10"/>
  <c r="KY10" s="1"/>
  <c r="AJ11" i="45" s="1"/>
  <c r="KW10" i="42"/>
  <c r="KX8"/>
  <c r="KY8" s="1"/>
  <c r="AJ9" i="45" s="1"/>
  <c r="KW8" i="42"/>
  <c r="KX6"/>
  <c r="KY6" s="1"/>
  <c r="AJ7" i="45" s="1"/>
  <c r="KW6" i="42"/>
  <c r="KX5"/>
  <c r="KY5" s="1"/>
  <c r="AJ6" i="45" s="1"/>
  <c r="KW5" i="42"/>
  <c r="KX3"/>
  <c r="KY3" s="1"/>
  <c r="AJ4" i="45" s="1"/>
  <c r="KW3" i="42"/>
  <c r="KX2"/>
  <c r="KW2"/>
  <c r="KX16"/>
  <c r="KY16" s="1"/>
  <c r="AJ17" i="45" s="1"/>
  <c r="KW16" i="42"/>
  <c r="KX14"/>
  <c r="KY14" s="1"/>
  <c r="AJ15" i="45" s="1"/>
  <c r="KW14" i="42"/>
  <c r="KX11"/>
  <c r="KY11" s="1"/>
  <c r="AJ12" i="45" s="1"/>
  <c r="KW11" i="42"/>
  <c r="KX7"/>
  <c r="KY7" s="1"/>
  <c r="AJ8" i="45" s="1"/>
  <c r="KW7" i="42"/>
  <c r="KX4"/>
  <c r="KY4" s="1"/>
  <c r="AJ5" i="45" s="1"/>
  <c r="KW4" i="42"/>
  <c r="KL33" i="40"/>
  <c r="KM33" s="1"/>
  <c r="KK33"/>
  <c r="KL25"/>
  <c r="KM25" s="1"/>
  <c r="AJ26" i="44" s="1"/>
  <c r="KK25" i="40"/>
  <c r="KL23"/>
  <c r="KM23" s="1"/>
  <c r="AJ24" i="44" s="1"/>
  <c r="KK23" i="40"/>
  <c r="KL21"/>
  <c r="KM21" s="1"/>
  <c r="AJ22" i="44" s="1"/>
  <c r="KK21" i="40"/>
  <c r="KL19"/>
  <c r="KM19" s="1"/>
  <c r="AJ20" i="44" s="1"/>
  <c r="KK19" i="40"/>
  <c r="KL17"/>
  <c r="KM17" s="1"/>
  <c r="AJ18" i="44" s="1"/>
  <c r="KK17" i="40"/>
  <c r="KL15"/>
  <c r="KM15" s="1"/>
  <c r="AJ16" i="44" s="1"/>
  <c r="KK15" i="40"/>
  <c r="KL13"/>
  <c r="KM13" s="1"/>
  <c r="AJ14" i="44" s="1"/>
  <c r="KK13" i="40"/>
  <c r="KL11"/>
  <c r="KM11" s="1"/>
  <c r="AJ12" i="44" s="1"/>
  <c r="KK11" i="40"/>
  <c r="KL9"/>
  <c r="KM9" s="1"/>
  <c r="AJ10" i="44" s="1"/>
  <c r="KK9" i="40"/>
  <c r="KL7"/>
  <c r="KM7" s="1"/>
  <c r="AJ8" i="44" s="1"/>
  <c r="KK7" i="40"/>
  <c r="KL5"/>
  <c r="KM5" s="1"/>
  <c r="AJ6" i="44" s="1"/>
  <c r="KK5" i="40"/>
  <c r="KL3"/>
  <c r="KM3" s="1"/>
  <c r="AJ4" i="44" s="1"/>
  <c r="KK3" i="40"/>
  <c r="KL26"/>
  <c r="KM26" s="1"/>
  <c r="AJ27" i="44" s="1"/>
  <c r="KK26" i="40"/>
  <c r="KL24"/>
  <c r="KM24" s="1"/>
  <c r="AJ25" i="44" s="1"/>
  <c r="KK24" i="40"/>
  <c r="KL22"/>
  <c r="KM22" s="1"/>
  <c r="AJ23" i="44" s="1"/>
  <c r="KK22" i="40"/>
  <c r="KL20"/>
  <c r="KM20" s="1"/>
  <c r="AJ21" i="44" s="1"/>
  <c r="KK20" i="40"/>
  <c r="KL18"/>
  <c r="KM18" s="1"/>
  <c r="AJ19" i="44" s="1"/>
  <c r="KK18" i="40"/>
  <c r="KL16"/>
  <c r="KM16" s="1"/>
  <c r="AJ17" i="44" s="1"/>
  <c r="KK16" i="40"/>
  <c r="KL14"/>
  <c r="KM14" s="1"/>
  <c r="AJ15" i="44" s="1"/>
  <c r="KK14" i="40"/>
  <c r="KL12"/>
  <c r="KM12" s="1"/>
  <c r="AJ13" i="44" s="1"/>
  <c r="KK12" i="40"/>
  <c r="KL10"/>
  <c r="KM10" s="1"/>
  <c r="AJ11" i="44" s="1"/>
  <c r="KK10" i="40"/>
  <c r="KL8"/>
  <c r="KM8" s="1"/>
  <c r="AJ9" i="44" s="1"/>
  <c r="KK8" i="40"/>
  <c r="KL6"/>
  <c r="KM6" s="1"/>
  <c r="AJ7" i="44" s="1"/>
  <c r="KK6" i="40"/>
  <c r="KL4"/>
  <c r="KM4" s="1"/>
  <c r="AJ5" i="44" s="1"/>
  <c r="KK4" i="40"/>
  <c r="KL2"/>
  <c r="KM2" s="1"/>
  <c r="AJ3" i="44" s="1"/>
  <c r="KK2" i="40"/>
  <c r="KZ19" i="42"/>
  <c r="KN19" i="40"/>
  <c r="KN3"/>
  <c r="KN12"/>
  <c r="KZ16" i="42"/>
  <c r="KZ27"/>
  <c r="KZ9"/>
  <c r="KZ13"/>
  <c r="KU2" i="40"/>
  <c r="KU3"/>
  <c r="KU4"/>
  <c r="KU5"/>
  <c r="KU6"/>
  <c r="KU7"/>
  <c r="KU8"/>
  <c r="KU9"/>
  <c r="KU10"/>
  <c r="KU11"/>
  <c r="KU12"/>
  <c r="KU13"/>
  <c r="KU14"/>
  <c r="KU15"/>
  <c r="KU16"/>
  <c r="KU17"/>
  <c r="KU18"/>
  <c r="KU19"/>
  <c r="KU20"/>
  <c r="KU21"/>
  <c r="KU22"/>
  <c r="KU23"/>
  <c r="KU24"/>
  <c r="KU25"/>
  <c r="KU26"/>
  <c r="KU33"/>
  <c r="KT2"/>
  <c r="KT3"/>
  <c r="KT4"/>
  <c r="KT5"/>
  <c r="KT6"/>
  <c r="KT7"/>
  <c r="KT8"/>
  <c r="KT9"/>
  <c r="KT10"/>
  <c r="KT11"/>
  <c r="KT12"/>
  <c r="KT13"/>
  <c r="KT14"/>
  <c r="KT15"/>
  <c r="KT16"/>
  <c r="KT17"/>
  <c r="KT18"/>
  <c r="KT19"/>
  <c r="KT20"/>
  <c r="KT21"/>
  <c r="KT22"/>
  <c r="KT23"/>
  <c r="KT24"/>
  <c r="KT25"/>
  <c r="KT26"/>
  <c r="KT33"/>
  <c r="MC3" i="41"/>
  <c r="MC4"/>
  <c r="MC5"/>
  <c r="MC6"/>
  <c r="MC7"/>
  <c r="MC8"/>
  <c r="MC9"/>
  <c r="MC10"/>
  <c r="MC11"/>
  <c r="MC12"/>
  <c r="MC13"/>
  <c r="MC14"/>
  <c r="MC15"/>
  <c r="MC16"/>
  <c r="MC17"/>
  <c r="MC18"/>
  <c r="MC24"/>
  <c r="MC25"/>
  <c r="ME25" s="1"/>
  <c r="MF25" s="1"/>
  <c r="MC19"/>
  <c r="MC2"/>
  <c r="MB3"/>
  <c r="MB4"/>
  <c r="MB5"/>
  <c r="MB6"/>
  <c r="MB7"/>
  <c r="MB8"/>
  <c r="MB9"/>
  <c r="MB10"/>
  <c r="MB11"/>
  <c r="MB12"/>
  <c r="MB13"/>
  <c r="MB14"/>
  <c r="MB15"/>
  <c r="MB16"/>
  <c r="MB17"/>
  <c r="MB18"/>
  <c r="MB24"/>
  <c r="MB25"/>
  <c r="MB19"/>
  <c r="MB2"/>
  <c r="KV3"/>
  <c r="KV4"/>
  <c r="KV5"/>
  <c r="KV6"/>
  <c r="KV7"/>
  <c r="KV8"/>
  <c r="KV9"/>
  <c r="KV10"/>
  <c r="KV11"/>
  <c r="KV12"/>
  <c r="KV13"/>
  <c r="KV14"/>
  <c r="KV15"/>
  <c r="KV16"/>
  <c r="KV17"/>
  <c r="KV18"/>
  <c r="KV24"/>
  <c r="KV25"/>
  <c r="KX25" s="1"/>
  <c r="KY25" s="1"/>
  <c r="KV19"/>
  <c r="KV2"/>
  <c r="KU3"/>
  <c r="KU4"/>
  <c r="KU5"/>
  <c r="KU6"/>
  <c r="KU7"/>
  <c r="KU8"/>
  <c r="KU9"/>
  <c r="KU10"/>
  <c r="KU11"/>
  <c r="KU12"/>
  <c r="KU13"/>
  <c r="KU14"/>
  <c r="KU15"/>
  <c r="KU16"/>
  <c r="KU17"/>
  <c r="KU18"/>
  <c r="KU24"/>
  <c r="KU25"/>
  <c r="KU19"/>
  <c r="KU2"/>
  <c r="NV18" i="42"/>
  <c r="NU18"/>
  <c r="NE18"/>
  <c r="ND18"/>
  <c r="MH18"/>
  <c r="MI18"/>
  <c r="LX18"/>
  <c r="LW18"/>
  <c r="JQ18"/>
  <c r="JR18"/>
  <c r="JF18"/>
  <c r="JG18"/>
  <c r="IP18"/>
  <c r="IO18"/>
  <c r="ID18"/>
  <c r="IE18"/>
  <c r="HS18"/>
  <c r="HT18"/>
  <c r="HH18"/>
  <c r="HI18"/>
  <c r="GW18"/>
  <c r="GX18"/>
  <c r="GM18"/>
  <c r="GL18"/>
  <c r="GA18"/>
  <c r="GB18"/>
  <c r="FP18"/>
  <c r="FQ18"/>
  <c r="FE18"/>
  <c r="FF18"/>
  <c r="EI18"/>
  <c r="EJ18"/>
  <c r="DX18"/>
  <c r="DY18"/>
  <c r="DB18"/>
  <c r="DC18"/>
  <c r="CQ18"/>
  <c r="CR18"/>
  <c r="CI18"/>
  <c r="CJ18" s="1"/>
  <c r="S19" i="45" s="1"/>
  <c r="BY25" i="42"/>
  <c r="BY18"/>
  <c r="BU25"/>
  <c r="BU18"/>
  <c r="AF18"/>
  <c r="AG18"/>
  <c r="U18"/>
  <c r="V18"/>
  <c r="P18"/>
  <c r="Q18" s="1"/>
  <c r="M19" i="45" s="1"/>
  <c r="L18" i="42"/>
  <c r="M18" s="1"/>
  <c r="L19" i="45" s="1"/>
  <c r="MI25" i="42"/>
  <c r="MH25"/>
  <c r="KL25"/>
  <c r="KL18"/>
  <c r="KE18"/>
  <c r="KE25"/>
  <c r="JR25"/>
  <c r="JY25" s="1"/>
  <c r="JZ25" s="1"/>
  <c r="KA25" s="1"/>
  <c r="KB25" s="1"/>
  <c r="JQ25"/>
  <c r="JG25"/>
  <c r="JF25"/>
  <c r="ID25"/>
  <c r="IE25"/>
  <c r="IW25" s="1"/>
  <c r="IX25" s="1"/>
  <c r="IY25" s="1"/>
  <c r="IZ25" s="1"/>
  <c r="HS25"/>
  <c r="HT25"/>
  <c r="HI25"/>
  <c r="HH25"/>
  <c r="GX25"/>
  <c r="GW25"/>
  <c r="GB25"/>
  <c r="GA25"/>
  <c r="FQ25"/>
  <c r="FP25"/>
  <c r="FF25"/>
  <c r="FE25"/>
  <c r="EX25"/>
  <c r="KN25" s="1"/>
  <c r="EX18"/>
  <c r="EQ25"/>
  <c r="EU25" s="1"/>
  <c r="EQ18"/>
  <c r="EI25"/>
  <c r="EJ25"/>
  <c r="DY25"/>
  <c r="DX25"/>
  <c r="DN25"/>
  <c r="DM25"/>
  <c r="DB25"/>
  <c r="DC25"/>
  <c r="CR25"/>
  <c r="CQ25"/>
  <c r="CI25"/>
  <c r="CJ25" s="1"/>
  <c r="BM18"/>
  <c r="BN18"/>
  <c r="BN25"/>
  <c r="BM25"/>
  <c r="BB18"/>
  <c r="BC18"/>
  <c r="BC25"/>
  <c r="BB25"/>
  <c r="AQ25"/>
  <c r="AR25"/>
  <c r="AQ18"/>
  <c r="AR18"/>
  <c r="AG25"/>
  <c r="AF25"/>
  <c r="V25"/>
  <c r="U25"/>
  <c r="P25"/>
  <c r="Q25" s="1"/>
  <c r="L25"/>
  <c r="M25" s="1"/>
  <c r="EJ19"/>
  <c r="EI19"/>
  <c r="DY19"/>
  <c r="DX19"/>
  <c r="CR19"/>
  <c r="CQ19"/>
  <c r="AR19"/>
  <c r="AQ19"/>
  <c r="P19"/>
  <c r="Q19" s="1"/>
  <c r="M20" i="45" s="1"/>
  <c r="MI19" i="42"/>
  <c r="MH19"/>
  <c r="NV19"/>
  <c r="NU19"/>
  <c r="NV3"/>
  <c r="NV4"/>
  <c r="NV5"/>
  <c r="NV23"/>
  <c r="ON23" s="1"/>
  <c r="OO23" s="1"/>
  <c r="OP23" s="1"/>
  <c r="OQ23" s="1"/>
  <c r="NV6"/>
  <c r="NV7"/>
  <c r="NV8"/>
  <c r="NV9"/>
  <c r="NV10"/>
  <c r="NV11"/>
  <c r="NV12"/>
  <c r="NV27"/>
  <c r="NX27" s="1"/>
  <c r="NY27" s="1"/>
  <c r="NV13"/>
  <c r="NV14"/>
  <c r="NV15"/>
  <c r="NV16"/>
  <c r="NV17"/>
  <c r="NV28"/>
  <c r="NX28" s="1"/>
  <c r="NY28" s="1"/>
  <c r="NZ28" s="1"/>
  <c r="NV24"/>
  <c r="ON24" s="1"/>
  <c r="OO24" s="1"/>
  <c r="OP24" s="1"/>
  <c r="OQ24" s="1"/>
  <c r="NV2"/>
  <c r="ON2" s="1"/>
  <c r="NU3"/>
  <c r="NU4"/>
  <c r="NU5"/>
  <c r="NU23"/>
  <c r="NU6"/>
  <c r="NU7"/>
  <c r="NU8"/>
  <c r="NU9"/>
  <c r="NU10"/>
  <c r="NU11"/>
  <c r="NU12"/>
  <c r="NU27"/>
  <c r="NU13"/>
  <c r="NU14"/>
  <c r="NU15"/>
  <c r="NU16"/>
  <c r="NU17"/>
  <c r="NU28"/>
  <c r="NU24"/>
  <c r="NU2"/>
  <c r="JY2" i="40"/>
  <c r="JY3"/>
  <c r="JY4"/>
  <c r="JY5"/>
  <c r="JY6"/>
  <c r="JY7"/>
  <c r="JY8"/>
  <c r="JY9"/>
  <c r="JY10"/>
  <c r="JY11"/>
  <c r="JY12"/>
  <c r="JY13"/>
  <c r="JY14"/>
  <c r="JY15"/>
  <c r="JY16"/>
  <c r="JY17"/>
  <c r="JY18"/>
  <c r="JY19"/>
  <c r="JY20"/>
  <c r="JY21"/>
  <c r="JY22"/>
  <c r="JY23"/>
  <c r="JY24"/>
  <c r="JY25"/>
  <c r="JY26"/>
  <c r="JY33"/>
  <c r="JX2"/>
  <c r="JX3"/>
  <c r="JX4"/>
  <c r="JX5"/>
  <c r="JX6"/>
  <c r="JX7"/>
  <c r="JX8"/>
  <c r="JX9"/>
  <c r="JX10"/>
  <c r="JX11"/>
  <c r="JX12"/>
  <c r="JX13"/>
  <c r="JX14"/>
  <c r="JX15"/>
  <c r="JX16"/>
  <c r="JX17"/>
  <c r="JX18"/>
  <c r="JX19"/>
  <c r="JX20"/>
  <c r="JX21"/>
  <c r="JX22"/>
  <c r="JX23"/>
  <c r="JX24"/>
  <c r="JX25"/>
  <c r="JX26"/>
  <c r="JX33"/>
  <c r="MK24" i="42"/>
  <c r="ML24" s="1"/>
  <c r="MI3"/>
  <c r="MI4"/>
  <c r="MI5"/>
  <c r="MI23"/>
  <c r="MI6"/>
  <c r="MI7"/>
  <c r="MI8"/>
  <c r="MI9"/>
  <c r="MI10"/>
  <c r="MI11"/>
  <c r="MI12"/>
  <c r="MI27"/>
  <c r="MK27" s="1"/>
  <c r="ML27" s="1"/>
  <c r="PB27" s="1"/>
  <c r="MI13"/>
  <c r="MI14"/>
  <c r="MI15"/>
  <c r="MI16"/>
  <c r="MI17"/>
  <c r="MI28"/>
  <c r="MK28" s="1"/>
  <c r="ML28" s="1"/>
  <c r="MM28" s="1"/>
  <c r="MI2"/>
  <c r="MH3"/>
  <c r="MH4"/>
  <c r="MH5"/>
  <c r="MH23"/>
  <c r="MH6"/>
  <c r="MH7"/>
  <c r="MH8"/>
  <c r="MH9"/>
  <c r="MH10"/>
  <c r="MH11"/>
  <c r="MH12"/>
  <c r="MH27"/>
  <c r="MH13"/>
  <c r="MH14"/>
  <c r="MH15"/>
  <c r="MH16"/>
  <c r="MH17"/>
  <c r="MH28"/>
  <c r="MH2"/>
  <c r="LF2" i="40"/>
  <c r="LF3"/>
  <c r="LF4"/>
  <c r="LF5"/>
  <c r="LF6"/>
  <c r="LF7"/>
  <c r="LF8"/>
  <c r="LF9"/>
  <c r="LF10"/>
  <c r="LF11"/>
  <c r="LF12"/>
  <c r="LF13"/>
  <c r="LF14"/>
  <c r="LF15"/>
  <c r="LF16"/>
  <c r="LF17"/>
  <c r="LF18"/>
  <c r="LF19"/>
  <c r="LF20"/>
  <c r="LF21"/>
  <c r="LF22"/>
  <c r="LF23"/>
  <c r="LF24"/>
  <c r="LF25"/>
  <c r="LF26"/>
  <c r="LF33"/>
  <c r="LE2"/>
  <c r="LE3"/>
  <c r="LE4"/>
  <c r="LE5"/>
  <c r="LE6"/>
  <c r="LE7"/>
  <c r="LE8"/>
  <c r="LE9"/>
  <c r="LE10"/>
  <c r="LE11"/>
  <c r="LE12"/>
  <c r="LE13"/>
  <c r="LE14"/>
  <c r="LE15"/>
  <c r="LE16"/>
  <c r="LE17"/>
  <c r="LE18"/>
  <c r="LE19"/>
  <c r="LE20"/>
  <c r="LE21"/>
  <c r="LE22"/>
  <c r="LE23"/>
  <c r="LE24"/>
  <c r="LE25"/>
  <c r="LE26"/>
  <c r="LE33"/>
  <c r="KK3" i="41"/>
  <c r="KK4"/>
  <c r="KK5"/>
  <c r="KK6"/>
  <c r="KK7"/>
  <c r="KK8"/>
  <c r="KK9"/>
  <c r="KK10"/>
  <c r="KK11"/>
  <c r="KK12"/>
  <c r="KK13"/>
  <c r="KK14"/>
  <c r="KK15"/>
  <c r="KK16"/>
  <c r="KK17"/>
  <c r="KK18"/>
  <c r="KK26"/>
  <c r="KM26" s="1"/>
  <c r="KN26" s="1"/>
  <c r="KO26" s="1"/>
  <c r="KK24"/>
  <c r="KK25"/>
  <c r="KM25" s="1"/>
  <c r="KN25" s="1"/>
  <c r="KK19"/>
  <c r="KK2"/>
  <c r="KJ3"/>
  <c r="KJ4"/>
  <c r="KJ5"/>
  <c r="KJ6"/>
  <c r="KJ7"/>
  <c r="KJ8"/>
  <c r="KJ9"/>
  <c r="KJ10"/>
  <c r="KJ11"/>
  <c r="KJ12"/>
  <c r="KJ13"/>
  <c r="KJ14"/>
  <c r="KJ15"/>
  <c r="KJ16"/>
  <c r="KJ17"/>
  <c r="KJ18"/>
  <c r="KJ26"/>
  <c r="KJ24"/>
  <c r="KJ25"/>
  <c r="KJ19"/>
  <c r="KJ2"/>
  <c r="NY25" l="1"/>
  <c r="KN20" i="40"/>
  <c r="KN11"/>
  <c r="KN23"/>
  <c r="KN4"/>
  <c r="ON17" i="42"/>
  <c r="OO17" s="1"/>
  <c r="OP17" s="1"/>
  <c r="OQ17" s="1"/>
  <c r="ON15"/>
  <c r="OO15" s="1"/>
  <c r="OP15" s="1"/>
  <c r="OQ15" s="1"/>
  <c r="ON13"/>
  <c r="OO13" s="1"/>
  <c r="OP13" s="1"/>
  <c r="OQ13" s="1"/>
  <c r="ON12"/>
  <c r="OO12" s="1"/>
  <c r="OP12" s="1"/>
  <c r="OQ12" s="1"/>
  <c r="ON10"/>
  <c r="OO10" s="1"/>
  <c r="OP10" s="1"/>
  <c r="OQ10" s="1"/>
  <c r="ON8"/>
  <c r="OO8" s="1"/>
  <c r="OP8" s="1"/>
  <c r="OQ8" s="1"/>
  <c r="ON6"/>
  <c r="OO6" s="1"/>
  <c r="OP6" s="1"/>
  <c r="OQ6" s="1"/>
  <c r="ON5"/>
  <c r="OO5" s="1"/>
  <c r="OP5" s="1"/>
  <c r="OQ5" s="1"/>
  <c r="ON3"/>
  <c r="OO3" s="1"/>
  <c r="OP3" s="1"/>
  <c r="OQ3" s="1"/>
  <c r="ON19"/>
  <c r="OO19" s="1"/>
  <c r="OP19" s="1"/>
  <c r="OQ19" s="1"/>
  <c r="JY18"/>
  <c r="JZ18" s="1"/>
  <c r="KA18" s="1"/>
  <c r="KB18" s="1"/>
  <c r="IW18"/>
  <c r="ON16"/>
  <c r="OO16" s="1"/>
  <c r="OP16" s="1"/>
  <c r="OQ16" s="1"/>
  <c r="ON14"/>
  <c r="OO14" s="1"/>
  <c r="OP14" s="1"/>
  <c r="OQ14" s="1"/>
  <c r="ON11"/>
  <c r="OO11" s="1"/>
  <c r="OP11" s="1"/>
  <c r="OQ11" s="1"/>
  <c r="ON9"/>
  <c r="OO9" s="1"/>
  <c r="OP9" s="1"/>
  <c r="OQ9" s="1"/>
  <c r="ON7"/>
  <c r="OO7" s="1"/>
  <c r="OP7" s="1"/>
  <c r="OQ7" s="1"/>
  <c r="ON4"/>
  <c r="OO4" s="1"/>
  <c r="OP4" s="1"/>
  <c r="OQ4" s="1"/>
  <c r="NL18"/>
  <c r="NM18" s="1"/>
  <c r="NN18" s="1"/>
  <c r="NO18" s="1"/>
  <c r="ON18"/>
  <c r="OO18" s="1"/>
  <c r="OP18" s="1"/>
  <c r="OQ18" s="1"/>
  <c r="KZ6"/>
  <c r="KZ17"/>
  <c r="KN8" i="40"/>
  <c r="KN16"/>
  <c r="KN24"/>
  <c r="KN7"/>
  <c r="KN15"/>
  <c r="KN6"/>
  <c r="KN10"/>
  <c r="KN14"/>
  <c r="KN18"/>
  <c r="KN22"/>
  <c r="KN26"/>
  <c r="KN5"/>
  <c r="KN9"/>
  <c r="KN13"/>
  <c r="KN17"/>
  <c r="KN21"/>
  <c r="KN25"/>
  <c r="KN2"/>
  <c r="KZ3" i="42"/>
  <c r="KZ10"/>
  <c r="KZ5"/>
  <c r="KZ8"/>
  <c r="KZ12"/>
  <c r="KZ15"/>
  <c r="KZ23"/>
  <c r="KZ4"/>
  <c r="KZ7"/>
  <c r="KZ11"/>
  <c r="KZ14"/>
  <c r="KY2"/>
  <c r="AJ3" i="45" s="1"/>
  <c r="LO2" i="42"/>
  <c r="LP2" s="1"/>
  <c r="LQ2" s="1"/>
  <c r="OO2"/>
  <c r="OP2" s="1"/>
  <c r="OQ2" s="1"/>
  <c r="IX18"/>
  <c r="IY18" s="1"/>
  <c r="IZ18" s="1"/>
  <c r="NX19"/>
  <c r="NY19" s="1"/>
  <c r="AP20" i="45" s="1"/>
  <c r="NW19" i="42"/>
  <c r="MK19"/>
  <c r="ML19" s="1"/>
  <c r="MJ19"/>
  <c r="AT19"/>
  <c r="AU19" s="1"/>
  <c r="P20" i="45" s="1"/>
  <c r="AS19" i="42"/>
  <c r="CT19"/>
  <c r="CU19" s="1"/>
  <c r="T20" i="45" s="1"/>
  <c r="CS19" i="42"/>
  <c r="EA19"/>
  <c r="EB19" s="1"/>
  <c r="W20" i="45" s="1"/>
  <c r="DZ19" i="42"/>
  <c r="EL19"/>
  <c r="EM19" s="1"/>
  <c r="X20" i="45" s="1"/>
  <c r="EK19" i="42"/>
  <c r="MK2"/>
  <c r="ML2" s="1"/>
  <c r="AM3" i="45" s="1"/>
  <c r="MJ2" i="42"/>
  <c r="MK17"/>
  <c r="ML17" s="1"/>
  <c r="AM18" i="45" s="1"/>
  <c r="MJ17" i="42"/>
  <c r="MK15"/>
  <c r="ML15" s="1"/>
  <c r="AM16" i="45" s="1"/>
  <c r="MJ15" i="42"/>
  <c r="MK13"/>
  <c r="ML13" s="1"/>
  <c r="AM14" i="45" s="1"/>
  <c r="MJ13" i="42"/>
  <c r="MK12"/>
  <c r="ML12" s="1"/>
  <c r="AM13" i="45" s="1"/>
  <c r="MJ12" i="42"/>
  <c r="MK10"/>
  <c r="ML10" s="1"/>
  <c r="AM11" i="45" s="1"/>
  <c r="MJ10" i="42"/>
  <c r="MK8"/>
  <c r="ML8" s="1"/>
  <c r="AM9" i="45" s="1"/>
  <c r="MJ8" i="42"/>
  <c r="MK6"/>
  <c r="ML6" s="1"/>
  <c r="AM7" i="45" s="1"/>
  <c r="MJ6" i="42"/>
  <c r="MK5"/>
  <c r="ML5" s="1"/>
  <c r="AM6" i="45" s="1"/>
  <c r="MJ5" i="42"/>
  <c r="MK3"/>
  <c r="ML3" s="1"/>
  <c r="AM4" i="45" s="1"/>
  <c r="MJ3" i="42"/>
  <c r="NX2"/>
  <c r="NY2" s="1"/>
  <c r="AP3" i="45" s="1"/>
  <c r="NW2" i="42"/>
  <c r="NX16"/>
  <c r="NY16" s="1"/>
  <c r="AP17" i="45" s="1"/>
  <c r="NW16" i="42"/>
  <c r="NX14"/>
  <c r="NY14" s="1"/>
  <c r="AP15" i="45" s="1"/>
  <c r="NW14" i="42"/>
  <c r="NX11"/>
  <c r="NY11" s="1"/>
  <c r="AP12" i="45" s="1"/>
  <c r="NW11" i="42"/>
  <c r="NX9"/>
  <c r="NY9" s="1"/>
  <c r="AP10" i="45" s="1"/>
  <c r="NW9" i="42"/>
  <c r="NX7"/>
  <c r="NY7" s="1"/>
  <c r="AP8" i="45" s="1"/>
  <c r="NW7" i="42"/>
  <c r="NX23"/>
  <c r="NY23" s="1"/>
  <c r="NW23"/>
  <c r="NX4"/>
  <c r="NY4" s="1"/>
  <c r="AP5" i="45" s="1"/>
  <c r="NW4" i="42"/>
  <c r="X25"/>
  <c r="Y25" s="1"/>
  <c r="W25"/>
  <c r="AI25"/>
  <c r="AJ25" s="1"/>
  <c r="AH25"/>
  <c r="BE25"/>
  <c r="BF25" s="1"/>
  <c r="BD25"/>
  <c r="BP25"/>
  <c r="BQ25" s="1"/>
  <c r="BO25"/>
  <c r="DE25"/>
  <c r="DF25" s="1"/>
  <c r="DD25"/>
  <c r="EL25"/>
  <c r="EM25" s="1"/>
  <c r="EK25"/>
  <c r="HV25"/>
  <c r="HW25" s="1"/>
  <c r="HU25"/>
  <c r="IG25"/>
  <c r="IH25" s="1"/>
  <c r="IF25"/>
  <c r="X18"/>
  <c r="Y18" s="1"/>
  <c r="N19" i="45" s="1"/>
  <c r="W18" i="42"/>
  <c r="AI18"/>
  <c r="AJ18" s="1"/>
  <c r="O19" i="45" s="1"/>
  <c r="AH18" i="42"/>
  <c r="GO18"/>
  <c r="GP18" s="1"/>
  <c r="AB19" i="45" s="1"/>
  <c r="GN18" i="42"/>
  <c r="IR18"/>
  <c r="IS18" s="1"/>
  <c r="AG19" i="45" s="1"/>
  <c r="IQ18" i="42"/>
  <c r="LZ18"/>
  <c r="MA18" s="1"/>
  <c r="AL19" i="45" s="1"/>
  <c r="LY18" i="42"/>
  <c r="NG18"/>
  <c r="NH18" s="1"/>
  <c r="AO19" i="45" s="1"/>
  <c r="NF18" i="42"/>
  <c r="NX18"/>
  <c r="NY18" s="1"/>
  <c r="AP19" i="45" s="1"/>
  <c r="NW18" i="42"/>
  <c r="MK16"/>
  <c r="ML16" s="1"/>
  <c r="AM17" i="45" s="1"/>
  <c r="MJ16" i="42"/>
  <c r="MK14"/>
  <c r="ML14" s="1"/>
  <c r="MM14" s="1"/>
  <c r="MJ14"/>
  <c r="MK11"/>
  <c r="ML11" s="1"/>
  <c r="MJ11"/>
  <c r="MK9"/>
  <c r="ML9" s="1"/>
  <c r="AM10" i="45" s="1"/>
  <c r="MJ9" i="42"/>
  <c r="MK7"/>
  <c r="ML7" s="1"/>
  <c r="MJ7"/>
  <c r="MK23"/>
  <c r="ML23" s="1"/>
  <c r="MM23" s="1"/>
  <c r="MJ23"/>
  <c r="MK4"/>
  <c r="ML4" s="1"/>
  <c r="MJ4"/>
  <c r="NX24"/>
  <c r="NY24" s="1"/>
  <c r="NW24"/>
  <c r="NX17"/>
  <c r="NY17" s="1"/>
  <c r="AP18" i="45" s="1"/>
  <c r="NW17" i="42"/>
  <c r="NX15"/>
  <c r="NY15" s="1"/>
  <c r="AP16" i="45" s="1"/>
  <c r="NW15" i="42"/>
  <c r="NX13"/>
  <c r="NY13" s="1"/>
  <c r="AP14" i="45" s="1"/>
  <c r="NW13" i="42"/>
  <c r="NX12"/>
  <c r="NY12" s="1"/>
  <c r="AP13" i="45" s="1"/>
  <c r="NW12" i="42"/>
  <c r="NX10"/>
  <c r="NY10" s="1"/>
  <c r="AP11" i="45" s="1"/>
  <c r="NW10" i="42"/>
  <c r="NX8"/>
  <c r="NY8" s="1"/>
  <c r="AP9" i="45" s="1"/>
  <c r="NW8" i="42"/>
  <c r="NX6"/>
  <c r="NY6" s="1"/>
  <c r="AP7" i="45" s="1"/>
  <c r="NW6" i="42"/>
  <c r="NX5"/>
  <c r="NY5" s="1"/>
  <c r="AP6" i="45" s="1"/>
  <c r="NW5" i="42"/>
  <c r="NX3"/>
  <c r="NY3" s="1"/>
  <c r="AP4" i="45" s="1"/>
  <c r="NW3" i="42"/>
  <c r="AT18"/>
  <c r="AU18" s="1"/>
  <c r="P19" i="45" s="1"/>
  <c r="AS18" i="42"/>
  <c r="AT25"/>
  <c r="AU25" s="1"/>
  <c r="AS25"/>
  <c r="BE18"/>
  <c r="BF18" s="1"/>
  <c r="Q19" i="45" s="1"/>
  <c r="BD18" i="42"/>
  <c r="BP18"/>
  <c r="BQ18" s="1"/>
  <c r="R19" i="45" s="1"/>
  <c r="BO18" i="42"/>
  <c r="CT25"/>
  <c r="CU25" s="1"/>
  <c r="CS25"/>
  <c r="DP25"/>
  <c r="DQ25" s="1"/>
  <c r="DO25"/>
  <c r="EA25"/>
  <c r="EB25" s="1"/>
  <c r="DZ25"/>
  <c r="PC25"/>
  <c r="FH25"/>
  <c r="FI25" s="1"/>
  <c r="FG25"/>
  <c r="FS25"/>
  <c r="FT25" s="1"/>
  <c r="FR25"/>
  <c r="GD25"/>
  <c r="GE25" s="1"/>
  <c r="GC25"/>
  <c r="GZ25"/>
  <c r="HA25" s="1"/>
  <c r="GY25"/>
  <c r="HK25"/>
  <c r="HL25" s="1"/>
  <c r="HJ25"/>
  <c r="JI25"/>
  <c r="JJ25" s="1"/>
  <c r="JH25"/>
  <c r="JT25"/>
  <c r="JU25" s="1"/>
  <c r="JS25"/>
  <c r="MK25"/>
  <c r="ML25" s="1"/>
  <c r="MJ25"/>
  <c r="CT18"/>
  <c r="CU18" s="1"/>
  <c r="T19" i="45" s="1"/>
  <c r="CS18" i="42"/>
  <c r="DE18"/>
  <c r="DF18" s="1"/>
  <c r="U19" i="45" s="1"/>
  <c r="DD18" i="42"/>
  <c r="EA18"/>
  <c r="EB18" s="1"/>
  <c r="W19" i="45" s="1"/>
  <c r="DZ18" i="42"/>
  <c r="EL18"/>
  <c r="EM18" s="1"/>
  <c r="X19" i="45" s="1"/>
  <c r="EK18" i="42"/>
  <c r="FH18"/>
  <c r="FI18" s="1"/>
  <c r="Y19" i="45" s="1"/>
  <c r="FG18" i="42"/>
  <c r="FS18"/>
  <c r="FT18" s="1"/>
  <c r="Z19" i="45" s="1"/>
  <c r="FR18" i="42"/>
  <c r="GD18"/>
  <c r="GE18" s="1"/>
  <c r="AA19" i="45" s="1"/>
  <c r="GC18" i="42"/>
  <c r="GZ18"/>
  <c r="HA18" s="1"/>
  <c r="AC19" i="45" s="1"/>
  <c r="GY18" i="42"/>
  <c r="HK18"/>
  <c r="HL18" s="1"/>
  <c r="AD19" i="45" s="1"/>
  <c r="HJ18" i="42"/>
  <c r="HV18"/>
  <c r="HW18" s="1"/>
  <c r="AE19" i="45" s="1"/>
  <c r="HU18" i="42"/>
  <c r="IG18"/>
  <c r="IH18" s="1"/>
  <c r="AF19" i="45" s="1"/>
  <c r="IF18" i="42"/>
  <c r="JI18"/>
  <c r="JJ18" s="1"/>
  <c r="AH19" i="45" s="1"/>
  <c r="JH18" i="42"/>
  <c r="JT18"/>
  <c r="JU18" s="1"/>
  <c r="AI19" i="45" s="1"/>
  <c r="JS18" i="42"/>
  <c r="MK18"/>
  <c r="ML18" s="1"/>
  <c r="MJ18"/>
  <c r="LH33" i="40"/>
  <c r="LI33" s="1"/>
  <c r="LJ33" s="1"/>
  <c r="LG33"/>
  <c r="LH25"/>
  <c r="LI25" s="1"/>
  <c r="LG25"/>
  <c r="LH23"/>
  <c r="LI23" s="1"/>
  <c r="LG23"/>
  <c r="LH21"/>
  <c r="LI21" s="1"/>
  <c r="LG21"/>
  <c r="LH19"/>
  <c r="LI19" s="1"/>
  <c r="LG19"/>
  <c r="LH17"/>
  <c r="LI17" s="1"/>
  <c r="LG17"/>
  <c r="LH15"/>
  <c r="LI15" s="1"/>
  <c r="LG15"/>
  <c r="LH13"/>
  <c r="LI13" s="1"/>
  <c r="LG13"/>
  <c r="LH11"/>
  <c r="LI11" s="1"/>
  <c r="LG11"/>
  <c r="LH9"/>
  <c r="LI9" s="1"/>
  <c r="LG9"/>
  <c r="LH7"/>
  <c r="LI7" s="1"/>
  <c r="LG7"/>
  <c r="LH5"/>
  <c r="LI5" s="1"/>
  <c r="LG5"/>
  <c r="LH3"/>
  <c r="LI3" s="1"/>
  <c r="LG3"/>
  <c r="KA26"/>
  <c r="KB26" s="1"/>
  <c r="AI27" i="44" s="1"/>
  <c r="JZ26" i="40"/>
  <c r="KA24"/>
  <c r="KB24" s="1"/>
  <c r="AI25" i="44" s="1"/>
  <c r="JZ24" i="40"/>
  <c r="KA22"/>
  <c r="KB22" s="1"/>
  <c r="AI23" i="44" s="1"/>
  <c r="JZ22" i="40"/>
  <c r="KA20"/>
  <c r="KB20" s="1"/>
  <c r="AI21" i="44" s="1"/>
  <c r="JZ20" i="40"/>
  <c r="KA18"/>
  <c r="KB18" s="1"/>
  <c r="AI19" i="44" s="1"/>
  <c r="JZ18" i="40"/>
  <c r="KA16"/>
  <c r="KB16" s="1"/>
  <c r="AI17" i="44" s="1"/>
  <c r="JZ16" i="40"/>
  <c r="KA14"/>
  <c r="KB14" s="1"/>
  <c r="AI15" i="44" s="1"/>
  <c r="JZ14" i="40"/>
  <c r="KA12"/>
  <c r="KB12" s="1"/>
  <c r="AI13" i="44" s="1"/>
  <c r="JZ12" i="40"/>
  <c r="KA10"/>
  <c r="KB10" s="1"/>
  <c r="AI11" i="44" s="1"/>
  <c r="JZ10" i="40"/>
  <c r="KA8"/>
  <c r="KB8" s="1"/>
  <c r="AI9" i="44" s="1"/>
  <c r="JZ8" i="40"/>
  <c r="KA6"/>
  <c r="KB6" s="1"/>
  <c r="AI7" i="44" s="1"/>
  <c r="JZ6" i="40"/>
  <c r="KA4"/>
  <c r="KB4" s="1"/>
  <c r="AI5" i="44" s="1"/>
  <c r="JZ4" i="40"/>
  <c r="KA2"/>
  <c r="KB2" s="1"/>
  <c r="AI3" i="44" s="1"/>
  <c r="JZ2" i="40"/>
  <c r="KW33"/>
  <c r="KX33" s="1"/>
  <c r="KY33" s="1"/>
  <c r="KV33"/>
  <c r="KW25"/>
  <c r="KX25" s="1"/>
  <c r="KV25"/>
  <c r="KW23"/>
  <c r="KX23" s="1"/>
  <c r="KV23"/>
  <c r="KW21"/>
  <c r="KX21" s="1"/>
  <c r="KV21"/>
  <c r="KW19"/>
  <c r="KX19" s="1"/>
  <c r="KV19"/>
  <c r="KW17"/>
  <c r="KX17" s="1"/>
  <c r="KV17"/>
  <c r="KW15"/>
  <c r="KX15" s="1"/>
  <c r="KV15"/>
  <c r="KW13"/>
  <c r="KX13" s="1"/>
  <c r="KV13"/>
  <c r="KW11"/>
  <c r="KX11" s="1"/>
  <c r="KV11"/>
  <c r="KW9"/>
  <c r="KX9" s="1"/>
  <c r="KV9"/>
  <c r="KW7"/>
  <c r="KX7" s="1"/>
  <c r="KV7"/>
  <c r="KW5"/>
  <c r="KX5" s="1"/>
  <c r="KV5"/>
  <c r="KW3"/>
  <c r="KX3" s="1"/>
  <c r="KV3"/>
  <c r="LH26"/>
  <c r="LI26" s="1"/>
  <c r="LG26"/>
  <c r="LH24"/>
  <c r="LI24" s="1"/>
  <c r="LG24"/>
  <c r="LH22"/>
  <c r="LI22" s="1"/>
  <c r="LG22"/>
  <c r="LH20"/>
  <c r="LI20" s="1"/>
  <c r="LG20"/>
  <c r="LH18"/>
  <c r="LI18" s="1"/>
  <c r="LG18"/>
  <c r="LH16"/>
  <c r="LI16" s="1"/>
  <c r="LG16"/>
  <c r="LH14"/>
  <c r="LI14" s="1"/>
  <c r="LG14"/>
  <c r="LH12"/>
  <c r="LI12" s="1"/>
  <c r="LG12"/>
  <c r="LH10"/>
  <c r="LI10" s="1"/>
  <c r="LG10"/>
  <c r="LH8"/>
  <c r="LI8" s="1"/>
  <c r="LG8"/>
  <c r="LH6"/>
  <c r="LI6" s="1"/>
  <c r="LG6"/>
  <c r="LH4"/>
  <c r="LI4" s="1"/>
  <c r="LG4"/>
  <c r="LH2"/>
  <c r="LI2" s="1"/>
  <c r="LG2"/>
  <c r="KA33"/>
  <c r="KB33" s="1"/>
  <c r="JZ33"/>
  <c r="KA25"/>
  <c r="KB25" s="1"/>
  <c r="AI26" i="44" s="1"/>
  <c r="JZ25" i="40"/>
  <c r="KA23"/>
  <c r="KB23" s="1"/>
  <c r="AI24" i="44" s="1"/>
  <c r="JZ23" i="40"/>
  <c r="KA21"/>
  <c r="KB21" s="1"/>
  <c r="AI22" i="44" s="1"/>
  <c r="JZ21" i="40"/>
  <c r="KA19"/>
  <c r="KB19" s="1"/>
  <c r="AI20" i="44" s="1"/>
  <c r="JZ19" i="40"/>
  <c r="KA17"/>
  <c r="KB17" s="1"/>
  <c r="AI18" i="44" s="1"/>
  <c r="JZ17" i="40"/>
  <c r="KA15"/>
  <c r="KB15" s="1"/>
  <c r="AI16" i="44" s="1"/>
  <c r="JZ15" i="40"/>
  <c r="KA13"/>
  <c r="KB13" s="1"/>
  <c r="AI14" i="44" s="1"/>
  <c r="JZ13" i="40"/>
  <c r="KA11"/>
  <c r="KB11" s="1"/>
  <c r="AI12" i="44" s="1"/>
  <c r="JZ11" i="40"/>
  <c r="KA9"/>
  <c r="KB9" s="1"/>
  <c r="AI10" i="44" s="1"/>
  <c r="JZ9" i="40"/>
  <c r="KA7"/>
  <c r="KB7" s="1"/>
  <c r="AI8" i="44" s="1"/>
  <c r="JZ7" i="40"/>
  <c r="KA5"/>
  <c r="KB5" s="1"/>
  <c r="AI6" i="44" s="1"/>
  <c r="JZ5" i="40"/>
  <c r="KA3"/>
  <c r="KB3" s="1"/>
  <c r="AI4" i="44" s="1"/>
  <c r="JZ3" i="40"/>
  <c r="KW26"/>
  <c r="KX26" s="1"/>
  <c r="KV26"/>
  <c r="KW24"/>
  <c r="KX24" s="1"/>
  <c r="KV24"/>
  <c r="KW22"/>
  <c r="KX22" s="1"/>
  <c r="KV22"/>
  <c r="KW20"/>
  <c r="KX20" s="1"/>
  <c r="KV20"/>
  <c r="KW18"/>
  <c r="KX18" s="1"/>
  <c r="KV18"/>
  <c r="KW16"/>
  <c r="KX16" s="1"/>
  <c r="KV16"/>
  <c r="KW14"/>
  <c r="KX14" s="1"/>
  <c r="KV14"/>
  <c r="KW12"/>
  <c r="KX12" s="1"/>
  <c r="KV12"/>
  <c r="KW10"/>
  <c r="KX10" s="1"/>
  <c r="KV10"/>
  <c r="KW8"/>
  <c r="KX8" s="1"/>
  <c r="KV8"/>
  <c r="KW6"/>
  <c r="KX6" s="1"/>
  <c r="KV6"/>
  <c r="KW4"/>
  <c r="KX4" s="1"/>
  <c r="KV4"/>
  <c r="KW2"/>
  <c r="KX2" s="1"/>
  <c r="KV2"/>
  <c r="MQ4"/>
  <c r="KM19" i="41"/>
  <c r="KN19" s="1"/>
  <c r="AJ20" i="43" s="1"/>
  <c r="KL19" i="41"/>
  <c r="KM24"/>
  <c r="KN24" s="1"/>
  <c r="KL24"/>
  <c r="KM18"/>
  <c r="KN18" s="1"/>
  <c r="AJ19" i="43" s="1"/>
  <c r="KL18" i="41"/>
  <c r="KM16"/>
  <c r="KN16" s="1"/>
  <c r="AJ17" i="43" s="1"/>
  <c r="KL16" i="41"/>
  <c r="KM14"/>
  <c r="KN14" s="1"/>
  <c r="AJ15" i="43" s="1"/>
  <c r="KL14" i="41"/>
  <c r="KM12"/>
  <c r="KN12" s="1"/>
  <c r="AJ13" i="43" s="1"/>
  <c r="KL12" i="41"/>
  <c r="KM10"/>
  <c r="KN10" s="1"/>
  <c r="AJ11" i="43" s="1"/>
  <c r="KL10" i="41"/>
  <c r="KM8"/>
  <c r="KN8" s="1"/>
  <c r="AJ9" i="43" s="1"/>
  <c r="KL8" i="41"/>
  <c r="KM6"/>
  <c r="KN6" s="1"/>
  <c r="AJ7" i="43" s="1"/>
  <c r="KL6" i="41"/>
  <c r="KM4"/>
  <c r="KN4" s="1"/>
  <c r="AJ5" i="43" s="1"/>
  <c r="KL4" i="41"/>
  <c r="KX2"/>
  <c r="KY2" s="1"/>
  <c r="AK3" i="43" s="1"/>
  <c r="KW2" i="41"/>
  <c r="KX18"/>
  <c r="KY18" s="1"/>
  <c r="AK19" i="43" s="1"/>
  <c r="KW18" i="41"/>
  <c r="KX16"/>
  <c r="KY16" s="1"/>
  <c r="AK17" i="43" s="1"/>
  <c r="KW16" i="41"/>
  <c r="KX14"/>
  <c r="KY14" s="1"/>
  <c r="AK15" i="43" s="1"/>
  <c r="KW14" i="41"/>
  <c r="KX12"/>
  <c r="KY12" s="1"/>
  <c r="AK13" i="43" s="1"/>
  <c r="KW12" i="41"/>
  <c r="KX10"/>
  <c r="KY10" s="1"/>
  <c r="AK11" i="43" s="1"/>
  <c r="KW10" i="41"/>
  <c r="KX8"/>
  <c r="KY8" s="1"/>
  <c r="AK9" i="43" s="1"/>
  <c r="KW8" i="41"/>
  <c r="KX6"/>
  <c r="KY6" s="1"/>
  <c r="AK7" i="43" s="1"/>
  <c r="KW6" i="41"/>
  <c r="KX4"/>
  <c r="KY4" s="1"/>
  <c r="AK5" i="43" s="1"/>
  <c r="KW4" i="41"/>
  <c r="ME2"/>
  <c r="MF2" s="1"/>
  <c r="AN3" i="43" s="1"/>
  <c r="MD2" i="41"/>
  <c r="ME18"/>
  <c r="MF18" s="1"/>
  <c r="AN19" i="43" s="1"/>
  <c r="MD18" i="41"/>
  <c r="ME16"/>
  <c r="MF16" s="1"/>
  <c r="AN17" i="43" s="1"/>
  <c r="MD16" i="41"/>
  <c r="ME14"/>
  <c r="MF14" s="1"/>
  <c r="AN15" i="43" s="1"/>
  <c r="MD14" i="41"/>
  <c r="ME12"/>
  <c r="MF12" s="1"/>
  <c r="AN13" i="43" s="1"/>
  <c r="MD12" i="41"/>
  <c r="ME10"/>
  <c r="MF10" s="1"/>
  <c r="AN11" i="43" s="1"/>
  <c r="MD10" i="41"/>
  <c r="ME8"/>
  <c r="MF8" s="1"/>
  <c r="AN9" i="43" s="1"/>
  <c r="MD8" i="41"/>
  <c r="ME6"/>
  <c r="MF6" s="1"/>
  <c r="AN7" i="43" s="1"/>
  <c r="MD6" i="41"/>
  <c r="ME4"/>
  <c r="MF4" s="1"/>
  <c r="AN5" i="43" s="1"/>
  <c r="MD4" i="41"/>
  <c r="KM2"/>
  <c r="KN2" s="1"/>
  <c r="KO2" s="1"/>
  <c r="KL2"/>
  <c r="KM17"/>
  <c r="KN17" s="1"/>
  <c r="AJ18" i="43" s="1"/>
  <c r="KL17" i="41"/>
  <c r="KM15"/>
  <c r="KN15" s="1"/>
  <c r="AJ16" i="43" s="1"/>
  <c r="KL15" i="41"/>
  <c r="KM13"/>
  <c r="KN13" s="1"/>
  <c r="AJ14" i="43" s="1"/>
  <c r="KL13" i="41"/>
  <c r="KM11"/>
  <c r="KN11" s="1"/>
  <c r="AJ12" i="43" s="1"/>
  <c r="KL11" i="41"/>
  <c r="KM9"/>
  <c r="KN9" s="1"/>
  <c r="AJ10" i="43" s="1"/>
  <c r="KL9" i="41"/>
  <c r="KM7"/>
  <c r="KN7" s="1"/>
  <c r="AJ8" i="43" s="1"/>
  <c r="KL7" i="41"/>
  <c r="KM5"/>
  <c r="KN5" s="1"/>
  <c r="AJ6" i="43" s="1"/>
  <c r="KL5" i="41"/>
  <c r="KM3"/>
  <c r="KN3" s="1"/>
  <c r="AJ4" i="43" s="1"/>
  <c r="KL3" i="41"/>
  <c r="KX19"/>
  <c r="KY19" s="1"/>
  <c r="AK20" i="43" s="1"/>
  <c r="KW19" i="41"/>
  <c r="KX24"/>
  <c r="KY24" s="1"/>
  <c r="KZ24" s="1"/>
  <c r="KW24"/>
  <c r="KX17"/>
  <c r="KY17" s="1"/>
  <c r="AK18" i="43" s="1"/>
  <c r="KW17" i="41"/>
  <c r="KX15"/>
  <c r="KY15" s="1"/>
  <c r="AK16" i="43" s="1"/>
  <c r="KW15" i="41"/>
  <c r="KX13"/>
  <c r="KY13" s="1"/>
  <c r="AK14" i="43" s="1"/>
  <c r="KW13" i="41"/>
  <c r="KX11"/>
  <c r="KY11" s="1"/>
  <c r="AK12" i="43" s="1"/>
  <c r="KW11" i="41"/>
  <c r="KX9"/>
  <c r="KY9" s="1"/>
  <c r="AK10" i="43" s="1"/>
  <c r="KW9" i="41"/>
  <c r="KX7"/>
  <c r="KY7" s="1"/>
  <c r="AK8" i="43" s="1"/>
  <c r="KW7" i="41"/>
  <c r="KX5"/>
  <c r="KY5" s="1"/>
  <c r="AK6" i="43" s="1"/>
  <c r="KW5" i="41"/>
  <c r="KX3"/>
  <c r="KY3" s="1"/>
  <c r="AK4" i="43" s="1"/>
  <c r="KW3" i="41"/>
  <c r="ME19"/>
  <c r="MF19" s="1"/>
  <c r="AN20" i="43" s="1"/>
  <c r="MD19" i="41"/>
  <c r="ME24"/>
  <c r="MF24" s="1"/>
  <c r="MD24"/>
  <c r="ME17"/>
  <c r="MF17" s="1"/>
  <c r="AN18" i="43" s="1"/>
  <c r="MD17" i="41"/>
  <c r="ME15"/>
  <c r="MF15" s="1"/>
  <c r="AN16" i="43" s="1"/>
  <c r="MD15" i="41"/>
  <c r="ME13"/>
  <c r="MF13" s="1"/>
  <c r="AN14" i="43" s="1"/>
  <c r="MD13" i="41"/>
  <c r="ME11"/>
  <c r="MF11" s="1"/>
  <c r="AN12" i="43" s="1"/>
  <c r="MD11" i="41"/>
  <c r="ME9"/>
  <c r="MF9" s="1"/>
  <c r="AN10" i="43" s="1"/>
  <c r="MD9" i="41"/>
  <c r="ME7"/>
  <c r="MF7" s="1"/>
  <c r="AN8" i="43" s="1"/>
  <c r="MD7" i="41"/>
  <c r="ME5"/>
  <c r="MF5" s="1"/>
  <c r="AN6" i="43" s="1"/>
  <c r="MD5" i="41"/>
  <c r="ME3"/>
  <c r="MF3" s="1"/>
  <c r="AN4" i="43" s="1"/>
  <c r="MD3" i="41"/>
  <c r="EN19" i="42"/>
  <c r="PB25"/>
  <c r="PB19"/>
  <c r="MM7"/>
  <c r="MM15"/>
  <c r="MM8"/>
  <c r="NZ16"/>
  <c r="NZ27"/>
  <c r="NZ9"/>
  <c r="NZ23"/>
  <c r="Z25"/>
  <c r="BG25"/>
  <c r="EN25"/>
  <c r="II25"/>
  <c r="CK18"/>
  <c r="MM16"/>
  <c r="MM27"/>
  <c r="MM9"/>
  <c r="MM24"/>
  <c r="NZ17"/>
  <c r="NZ3"/>
  <c r="BR25"/>
  <c r="CK25"/>
  <c r="CV25"/>
  <c r="NI18"/>
  <c r="KO25" i="41"/>
  <c r="NR25"/>
  <c r="KZ25"/>
  <c r="KZ18"/>
  <c r="MG25"/>
  <c r="NR19"/>
  <c r="NR6"/>
  <c r="OU23" i="42"/>
  <c r="OU27"/>
  <c r="KI25"/>
  <c r="OX25" s="1"/>
  <c r="SK25" s="1"/>
  <c r="OU12"/>
  <c r="MJ23" i="40"/>
  <c r="MJ19"/>
  <c r="MJ13"/>
  <c r="MJ9"/>
  <c r="MJ5"/>
  <c r="MJ10"/>
  <c r="MJ24"/>
  <c r="MJ20"/>
  <c r="KC15"/>
  <c r="KN18" i="42"/>
  <c r="KI18"/>
  <c r="OX18" s="1"/>
  <c r="SK18" s="1"/>
  <c r="EU18"/>
  <c r="Z18"/>
  <c r="P3"/>
  <c r="Q3" s="1"/>
  <c r="M4" i="45" s="1"/>
  <c r="P4" i="42"/>
  <c r="Q4" s="1"/>
  <c r="M5" i="45" s="1"/>
  <c r="P5" i="42"/>
  <c r="Q5" s="1"/>
  <c r="M6" i="45" s="1"/>
  <c r="P23" i="42"/>
  <c r="Q23" s="1"/>
  <c r="P6"/>
  <c r="Q6" s="1"/>
  <c r="M7" i="45" s="1"/>
  <c r="P7" i="42"/>
  <c r="Q7" s="1"/>
  <c r="M8" i="45" s="1"/>
  <c r="P8" i="42"/>
  <c r="Q8" s="1"/>
  <c r="M9" i="45" s="1"/>
  <c r="P9" i="42"/>
  <c r="Q9" s="1"/>
  <c r="M10" i="45" s="1"/>
  <c r="P10" i="42"/>
  <c r="Q10" s="1"/>
  <c r="M11" i="45" s="1"/>
  <c r="P11" i="42"/>
  <c r="Q11" s="1"/>
  <c r="M12" i="45" s="1"/>
  <c r="P12" i="42"/>
  <c r="Q12" s="1"/>
  <c r="M13" i="45" s="1"/>
  <c r="P27" i="42"/>
  <c r="Q27" s="1"/>
  <c r="P13"/>
  <c r="Q13" s="1"/>
  <c r="M14" i="45" s="1"/>
  <c r="P14" i="42"/>
  <c r="Q14" s="1"/>
  <c r="M15" i="45" s="1"/>
  <c r="P15" i="42"/>
  <c r="Q15" s="1"/>
  <c r="M16" i="45" s="1"/>
  <c r="P16" i="42"/>
  <c r="Q16" s="1"/>
  <c r="M17" i="45" s="1"/>
  <c r="P17" i="42"/>
  <c r="Q17" s="1"/>
  <c r="M18" i="45" s="1"/>
  <c r="P28" i="42"/>
  <c r="Q28" s="1"/>
  <c r="P24"/>
  <c r="Q24" s="1"/>
  <c r="P2"/>
  <c r="Q2" s="1"/>
  <c r="P2" i="40"/>
  <c r="Q2" s="1"/>
  <c r="M3" i="44" s="1"/>
  <c r="P3" i="40"/>
  <c r="Q3" s="1"/>
  <c r="M4" i="44" s="1"/>
  <c r="P4" i="40"/>
  <c r="Q4" s="1"/>
  <c r="M5" i="44" s="1"/>
  <c r="P5" i="40"/>
  <c r="Q5" s="1"/>
  <c r="M6" i="44" s="1"/>
  <c r="P6" i="40"/>
  <c r="Q6" s="1"/>
  <c r="M7" i="44" s="1"/>
  <c r="P7" i="40"/>
  <c r="Q7" s="1"/>
  <c r="M8" i="44" s="1"/>
  <c r="P8" i="40"/>
  <c r="Q8" s="1"/>
  <c r="M9" i="44" s="1"/>
  <c r="P9" i="40"/>
  <c r="Q9" s="1"/>
  <c r="M10" i="44" s="1"/>
  <c r="P10" i="40"/>
  <c r="Q10" s="1"/>
  <c r="M11" i="44" s="1"/>
  <c r="P11" i="40"/>
  <c r="Q11" s="1"/>
  <c r="M12" i="44" s="1"/>
  <c r="P12" i="40"/>
  <c r="Q12" s="1"/>
  <c r="M13" i="44" s="1"/>
  <c r="P13" i="40"/>
  <c r="Q13" s="1"/>
  <c r="M14" i="44" s="1"/>
  <c r="P14" i="40"/>
  <c r="Q14" s="1"/>
  <c r="M15" i="44" s="1"/>
  <c r="P15" i="40"/>
  <c r="Q15" s="1"/>
  <c r="M16" i="44" s="1"/>
  <c r="P16" i="40"/>
  <c r="Q16" s="1"/>
  <c r="M17" i="44" s="1"/>
  <c r="P17" i="40"/>
  <c r="Q17" s="1"/>
  <c r="M18" i="44" s="1"/>
  <c r="P18" i="40"/>
  <c r="Q18" s="1"/>
  <c r="M19" i="44" s="1"/>
  <c r="P19" i="40"/>
  <c r="Q19" s="1"/>
  <c r="M20" i="44" s="1"/>
  <c r="P20" i="40"/>
  <c r="Q20" s="1"/>
  <c r="M21" i="44" s="1"/>
  <c r="P21" i="40"/>
  <c r="Q21" s="1"/>
  <c r="M22" i="44" s="1"/>
  <c r="P22" i="40"/>
  <c r="Q22" s="1"/>
  <c r="M23" i="44" s="1"/>
  <c r="P23" i="40"/>
  <c r="Q23" s="1"/>
  <c r="M24" i="44" s="1"/>
  <c r="P24" i="40"/>
  <c r="Q24" s="1"/>
  <c r="M25" i="44" s="1"/>
  <c r="P25" i="40"/>
  <c r="Q25" s="1"/>
  <c r="M26" i="44" s="1"/>
  <c r="P26" i="40"/>
  <c r="Q26" s="1"/>
  <c r="M27" i="44" s="1"/>
  <c r="P33" i="40"/>
  <c r="Q33" s="1"/>
  <c r="P27" i="41"/>
  <c r="Q27" s="1"/>
  <c r="KZ11" l="1"/>
  <c r="NR14"/>
  <c r="MG16"/>
  <c r="MG2"/>
  <c r="NR10"/>
  <c r="NS10" s="1"/>
  <c r="NR18"/>
  <c r="MG8"/>
  <c r="KZ10"/>
  <c r="MG15"/>
  <c r="NR13"/>
  <c r="MG7"/>
  <c r="KZ3"/>
  <c r="NR17"/>
  <c r="NT17" s="1"/>
  <c r="OU15" i="42"/>
  <c r="OU5"/>
  <c r="OV5" s="1"/>
  <c r="OU16"/>
  <c r="OU9"/>
  <c r="OV9" s="1"/>
  <c r="NZ12"/>
  <c r="IT18"/>
  <c r="MM5"/>
  <c r="MM12"/>
  <c r="NZ15"/>
  <c r="MM18"/>
  <c r="AM19" i="45"/>
  <c r="K19" s="1"/>
  <c r="BZ18" i="42"/>
  <c r="J19" i="45"/>
  <c r="MM4" i="42"/>
  <c r="AM5" i="45"/>
  <c r="OU7" i="42"/>
  <c r="OV7" s="1"/>
  <c r="AM8" i="45"/>
  <c r="MM11" i="42"/>
  <c r="AM12" i="45"/>
  <c r="OU14" i="42"/>
  <c r="OV14" s="1"/>
  <c r="AM15" i="45"/>
  <c r="OU19" i="42"/>
  <c r="OW19" s="1"/>
  <c r="AM20" i="45"/>
  <c r="MJ16" i="40"/>
  <c r="MK16" s="1"/>
  <c r="MJ22"/>
  <c r="MK22" s="1"/>
  <c r="MJ26"/>
  <c r="ML26" s="1"/>
  <c r="MJ3"/>
  <c r="MK3" s="1"/>
  <c r="MJ7"/>
  <c r="MK7" s="1"/>
  <c r="MJ11"/>
  <c r="MK11" s="1"/>
  <c r="MJ17"/>
  <c r="ML17" s="1"/>
  <c r="MJ21"/>
  <c r="MK21" s="1"/>
  <c r="MJ25"/>
  <c r="MK25" s="1"/>
  <c r="HX18" i="42"/>
  <c r="CV18"/>
  <c r="KM25"/>
  <c r="MM25"/>
  <c r="FU18"/>
  <c r="HB25"/>
  <c r="ER18"/>
  <c r="ES18" s="1"/>
  <c r="KF18"/>
  <c r="KG18" s="1"/>
  <c r="FJ25"/>
  <c r="OU18"/>
  <c r="OW18" s="1"/>
  <c r="JK18"/>
  <c r="HB18"/>
  <c r="EC18"/>
  <c r="JK25"/>
  <c r="FU25"/>
  <c r="FJ18"/>
  <c r="KF25"/>
  <c r="KG25" s="1"/>
  <c r="OU25"/>
  <c r="OV25" s="1"/>
  <c r="JV18"/>
  <c r="II18"/>
  <c r="HM18"/>
  <c r="GF18"/>
  <c r="EN18"/>
  <c r="DG18"/>
  <c r="JV25"/>
  <c r="HM25"/>
  <c r="GF25"/>
  <c r="EY18"/>
  <c r="KM18"/>
  <c r="BZ25"/>
  <c r="BV18"/>
  <c r="OU17"/>
  <c r="OW17" s="1"/>
  <c r="OU13"/>
  <c r="OW13" s="1"/>
  <c r="OU8"/>
  <c r="OW8" s="1"/>
  <c r="MB18"/>
  <c r="OU11"/>
  <c r="OW11" s="1"/>
  <c r="OU4"/>
  <c r="OV4" s="1"/>
  <c r="NZ18"/>
  <c r="EC25"/>
  <c r="AV25"/>
  <c r="NZ6"/>
  <c r="NZ13"/>
  <c r="NZ24"/>
  <c r="GQ18"/>
  <c r="AK18"/>
  <c r="HX25"/>
  <c r="DG25"/>
  <c r="AK25"/>
  <c r="NZ4"/>
  <c r="NZ7"/>
  <c r="NZ11"/>
  <c r="NZ14"/>
  <c r="MM3"/>
  <c r="MM6"/>
  <c r="MM10"/>
  <c r="MM13"/>
  <c r="MM17"/>
  <c r="EC19"/>
  <c r="CV19"/>
  <c r="AV19"/>
  <c r="MM19"/>
  <c r="NZ19"/>
  <c r="KY2" i="40"/>
  <c r="AK3" i="44"/>
  <c r="KY4" i="40"/>
  <c r="AK5" i="44"/>
  <c r="KY6" i="40"/>
  <c r="AK7" i="44"/>
  <c r="KY8" i="40"/>
  <c r="AK9" i="44"/>
  <c r="KY10" i="40"/>
  <c r="AK11" i="44"/>
  <c r="KY12" i="40"/>
  <c r="AK13" i="44"/>
  <c r="KY14" i="40"/>
  <c r="AK15" i="44"/>
  <c r="KY16" i="40"/>
  <c r="AK17" i="44"/>
  <c r="KY18" i="40"/>
  <c r="AK19" i="44"/>
  <c r="KY20" i="40"/>
  <c r="AK21" i="44"/>
  <c r="KY22" i="40"/>
  <c r="AK23" i="44"/>
  <c r="KY24" i="40"/>
  <c r="AK25" i="44"/>
  <c r="KY26" i="40"/>
  <c r="AK27" i="44"/>
  <c r="LJ2" i="40"/>
  <c r="AL3" i="44"/>
  <c r="LJ4" i="40"/>
  <c r="AL5" i="44"/>
  <c r="LJ6" i="40"/>
  <c r="AL7" i="44"/>
  <c r="LJ8" i="40"/>
  <c r="AL9" i="44"/>
  <c r="LJ10" i="40"/>
  <c r="AL11" i="44"/>
  <c r="LJ12" i="40"/>
  <c r="AL13" i="44"/>
  <c r="LJ14" i="40"/>
  <c r="AL15" i="44"/>
  <c r="LJ16" i="40"/>
  <c r="AL17" i="44"/>
  <c r="LJ18" i="40"/>
  <c r="AL19" i="44"/>
  <c r="LJ20" i="40"/>
  <c r="AL21" i="44"/>
  <c r="LJ22" i="40"/>
  <c r="AL23" i="44"/>
  <c r="LJ24" i="40"/>
  <c r="AL25" i="44"/>
  <c r="LJ26" i="40"/>
  <c r="AL27" i="44"/>
  <c r="KY3" i="40"/>
  <c r="AK4" i="44"/>
  <c r="KY5" i="40"/>
  <c r="AK6" i="44"/>
  <c r="KY7" i="40"/>
  <c r="AK8" i="44"/>
  <c r="KY9" i="40"/>
  <c r="AK10" i="44"/>
  <c r="KY11" i="40"/>
  <c r="AK12" i="44"/>
  <c r="KY13" i="40"/>
  <c r="AK14" i="44"/>
  <c r="KY15" i="40"/>
  <c r="AK16" i="44"/>
  <c r="KY17" i="40"/>
  <c r="AK18" i="44"/>
  <c r="KY19" i="40"/>
  <c r="AK20" i="44"/>
  <c r="KY21" i="40"/>
  <c r="AK22" i="44"/>
  <c r="KY23" i="40"/>
  <c r="AK24" i="44"/>
  <c r="KY25" i="40"/>
  <c r="AK26" i="44"/>
  <c r="LJ3" i="40"/>
  <c r="AL4" i="44"/>
  <c r="LJ5" i="40"/>
  <c r="AL6" i="44"/>
  <c r="LJ7" i="40"/>
  <c r="AL8" i="44"/>
  <c r="LJ9" i="40"/>
  <c r="AL10" i="44"/>
  <c r="LJ11" i="40"/>
  <c r="AL12" i="44"/>
  <c r="LJ13" i="40"/>
  <c r="AL14" i="44"/>
  <c r="LJ15" i="40"/>
  <c r="AL16" i="44"/>
  <c r="LJ17" i="40"/>
  <c r="AL18" i="44"/>
  <c r="LJ19" i="40"/>
  <c r="AL20" i="44"/>
  <c r="LJ21" i="40"/>
  <c r="AL22" i="44"/>
  <c r="LJ23" i="40"/>
  <c r="AL24" i="44"/>
  <c r="LJ25" i="40"/>
  <c r="AL26" i="44"/>
  <c r="NZ10" i="42"/>
  <c r="BV25"/>
  <c r="EY25"/>
  <c r="ER25"/>
  <c r="ES25" s="1"/>
  <c r="OU10"/>
  <c r="OW10" s="1"/>
  <c r="OU6"/>
  <c r="OV6" s="1"/>
  <c r="OU3"/>
  <c r="OW3" s="1"/>
  <c r="DR25"/>
  <c r="BG18"/>
  <c r="AV18"/>
  <c r="NZ5"/>
  <c r="NZ8"/>
  <c r="BR18"/>
  <c r="PD25"/>
  <c r="SQ25"/>
  <c r="NR5" i="41"/>
  <c r="NT5" s="1"/>
  <c r="NR9"/>
  <c r="MG3"/>
  <c r="MG11"/>
  <c r="MG24"/>
  <c r="KZ7"/>
  <c r="KZ15"/>
  <c r="NR4"/>
  <c r="NR8"/>
  <c r="NS8" s="1"/>
  <c r="NR12"/>
  <c r="NR16"/>
  <c r="NS16" s="1"/>
  <c r="NR24"/>
  <c r="MG4"/>
  <c r="MG12"/>
  <c r="KZ6"/>
  <c r="KZ14"/>
  <c r="NR7"/>
  <c r="NS7" s="1"/>
  <c r="NR11"/>
  <c r="NR15"/>
  <c r="NS15" s="1"/>
  <c r="AJ3" i="43"/>
  <c r="NR3" i="41"/>
  <c r="NS3" s="1"/>
  <c r="MG5"/>
  <c r="MG9"/>
  <c r="MG13"/>
  <c r="MG17"/>
  <c r="MG19"/>
  <c r="KZ5"/>
  <c r="KZ9"/>
  <c r="KZ13"/>
  <c r="KZ17"/>
  <c r="KZ19"/>
  <c r="KO4"/>
  <c r="KO6"/>
  <c r="KO8"/>
  <c r="KO10"/>
  <c r="KO12"/>
  <c r="KO14"/>
  <c r="KO16"/>
  <c r="KO18"/>
  <c r="KO24"/>
  <c r="KO19"/>
  <c r="MG6"/>
  <c r="MG10"/>
  <c r="MG14"/>
  <c r="MG18"/>
  <c r="KZ4"/>
  <c r="KZ8"/>
  <c r="KZ12"/>
  <c r="KZ16"/>
  <c r="KO3"/>
  <c r="KO5"/>
  <c r="KO7"/>
  <c r="KO9"/>
  <c r="KO11"/>
  <c r="KO13"/>
  <c r="KO15"/>
  <c r="KO17"/>
  <c r="PB4" i="42"/>
  <c r="PB23"/>
  <c r="PB7"/>
  <c r="PB9"/>
  <c r="PB11"/>
  <c r="PB14"/>
  <c r="PB16"/>
  <c r="PB18"/>
  <c r="PB3"/>
  <c r="PB5"/>
  <c r="PB6"/>
  <c r="PB8"/>
  <c r="PB10"/>
  <c r="PB12"/>
  <c r="PB13"/>
  <c r="PB15"/>
  <c r="PB17"/>
  <c r="MJ8" i="40"/>
  <c r="ML8" s="1"/>
  <c r="MJ2"/>
  <c r="ML2" s="1"/>
  <c r="MJ4"/>
  <c r="ML4" s="1"/>
  <c r="MJ12"/>
  <c r="ML12" s="1"/>
  <c r="MJ18"/>
  <c r="ML18" s="1"/>
  <c r="MJ6"/>
  <c r="ML6" s="1"/>
  <c r="MJ14"/>
  <c r="ML14" s="1"/>
  <c r="MQ18"/>
  <c r="MK4"/>
  <c r="ML16"/>
  <c r="MK20"/>
  <c r="ML20"/>
  <c r="ML22"/>
  <c r="MK24"/>
  <c r="ML24"/>
  <c r="MK26"/>
  <c r="MK10"/>
  <c r="ML10"/>
  <c r="ML3"/>
  <c r="MK5"/>
  <c r="ML5"/>
  <c r="ML7"/>
  <c r="MK9"/>
  <c r="ML9"/>
  <c r="ML11"/>
  <c r="MK13"/>
  <c r="ML13"/>
  <c r="MK17"/>
  <c r="MK19"/>
  <c r="ML19"/>
  <c r="ML21"/>
  <c r="MK23"/>
  <c r="ML23"/>
  <c r="ML25"/>
  <c r="MQ3"/>
  <c r="MQ5"/>
  <c r="MQ7"/>
  <c r="MQ9"/>
  <c r="MQ11"/>
  <c r="MQ13"/>
  <c r="MQ15"/>
  <c r="MQ17"/>
  <c r="MQ19"/>
  <c r="MQ21"/>
  <c r="MQ25"/>
  <c r="MQ2"/>
  <c r="MQ6"/>
  <c r="MQ8"/>
  <c r="MQ10"/>
  <c r="MQ14"/>
  <c r="MQ16"/>
  <c r="MQ20"/>
  <c r="MQ22"/>
  <c r="MQ24"/>
  <c r="MQ26"/>
  <c r="MJ15"/>
  <c r="KC4"/>
  <c r="KC8"/>
  <c r="KC12"/>
  <c r="KC16"/>
  <c r="KC18"/>
  <c r="KC20"/>
  <c r="KC22"/>
  <c r="KC24"/>
  <c r="KC26"/>
  <c r="KC2"/>
  <c r="KC6"/>
  <c r="KC10"/>
  <c r="KC14"/>
  <c r="KC3"/>
  <c r="KC5"/>
  <c r="KC7"/>
  <c r="KC9"/>
  <c r="KC11"/>
  <c r="KC13"/>
  <c r="KC17"/>
  <c r="KC19"/>
  <c r="KC21"/>
  <c r="KC23"/>
  <c r="KC25"/>
  <c r="MQ23"/>
  <c r="MQ12"/>
  <c r="NY3" i="41"/>
  <c r="NY5"/>
  <c r="NY7"/>
  <c r="NY9"/>
  <c r="NY11"/>
  <c r="NY13"/>
  <c r="NY15"/>
  <c r="NY17"/>
  <c r="NY4"/>
  <c r="NY6"/>
  <c r="NY8"/>
  <c r="NY10"/>
  <c r="NY12"/>
  <c r="NY14"/>
  <c r="NY16"/>
  <c r="NY18"/>
  <c r="NY24"/>
  <c r="NY19"/>
  <c r="OV16" i="42"/>
  <c r="OW16"/>
  <c r="OV27"/>
  <c r="OW27"/>
  <c r="OV23"/>
  <c r="OW23"/>
  <c r="PC18"/>
  <c r="OV15"/>
  <c r="OW15"/>
  <c r="OV12"/>
  <c r="OW12"/>
  <c r="NS4" i="41"/>
  <c r="NT4"/>
  <c r="NS12"/>
  <c r="NT12"/>
  <c r="NS24"/>
  <c r="NT24"/>
  <c r="NS11"/>
  <c r="NT11"/>
  <c r="NS25"/>
  <c r="NT25"/>
  <c r="NS6"/>
  <c r="NT6"/>
  <c r="NS14"/>
  <c r="NT14"/>
  <c r="NS18"/>
  <c r="NT18"/>
  <c r="NS19"/>
  <c r="NT19"/>
  <c r="NS5"/>
  <c r="NS9"/>
  <c r="NT9"/>
  <c r="NS13"/>
  <c r="NT13"/>
  <c r="P3"/>
  <c r="Q3" s="1"/>
  <c r="M4" i="43" s="1"/>
  <c r="P4" i="41"/>
  <c r="Q4" s="1"/>
  <c r="M5" i="43" s="1"/>
  <c r="P5" i="41"/>
  <c r="Q5" s="1"/>
  <c r="M6" i="43" s="1"/>
  <c r="P6" i="41"/>
  <c r="Q6" s="1"/>
  <c r="M7" i="43" s="1"/>
  <c r="P7" i="41"/>
  <c r="Q7" s="1"/>
  <c r="M8" i="43" s="1"/>
  <c r="P8" i="41"/>
  <c r="Q8" s="1"/>
  <c r="M9" i="43" s="1"/>
  <c r="P9" i="41"/>
  <c r="Q9" s="1"/>
  <c r="M10" i="43" s="1"/>
  <c r="P10" i="41"/>
  <c r="Q10" s="1"/>
  <c r="M11" i="43" s="1"/>
  <c r="P11" i="41"/>
  <c r="Q11" s="1"/>
  <c r="M12" i="43" s="1"/>
  <c r="P12" i="41"/>
  <c r="Q12" s="1"/>
  <c r="M13" i="43" s="1"/>
  <c r="P13" i="41"/>
  <c r="Q13" s="1"/>
  <c r="M14" i="43" s="1"/>
  <c r="P14" i="41"/>
  <c r="Q14" s="1"/>
  <c r="M15" i="43" s="1"/>
  <c r="P15" i="41"/>
  <c r="Q15" s="1"/>
  <c r="M16" i="43" s="1"/>
  <c r="P16" i="41"/>
  <c r="Q16" s="1"/>
  <c r="M17" i="43" s="1"/>
  <c r="P17" i="41"/>
  <c r="Q17" s="1"/>
  <c r="M18" i="43" s="1"/>
  <c r="P18" i="41"/>
  <c r="Q18" s="1"/>
  <c r="M19" i="43" s="1"/>
  <c r="P26" i="41"/>
  <c r="Q26" s="1"/>
  <c r="P24"/>
  <c r="Q24" s="1"/>
  <c r="P25"/>
  <c r="Q25" s="1"/>
  <c r="P19"/>
  <c r="Q19" s="1"/>
  <c r="M20" i="43" s="1"/>
  <c r="P2" i="41"/>
  <c r="Q2" s="1"/>
  <c r="NT10" l="1"/>
  <c r="NT7"/>
  <c r="NT8"/>
  <c r="NS17"/>
  <c r="NT3"/>
  <c r="OV19" i="42"/>
  <c r="OW14"/>
  <c r="OW9"/>
  <c r="OW7"/>
  <c r="OW5"/>
  <c r="NT15" i="41"/>
  <c r="NT16"/>
  <c r="OV18" i="42"/>
  <c r="MK12" i="40"/>
  <c r="MK6"/>
  <c r="MK2"/>
  <c r="BW25" i="42"/>
  <c r="BW18"/>
  <c r="OV11"/>
  <c r="OV17"/>
  <c r="SL18"/>
  <c r="SM18" s="1"/>
  <c r="KJ25"/>
  <c r="KK25" s="1"/>
  <c r="OW4"/>
  <c r="KJ18"/>
  <c r="KK18" s="1"/>
  <c r="OV13"/>
  <c r="OW6"/>
  <c r="KO25"/>
  <c r="PE25" s="1"/>
  <c r="EV18"/>
  <c r="EW18" s="1"/>
  <c r="EV25"/>
  <c r="EW25" s="1"/>
  <c r="OY25"/>
  <c r="OZ25" s="1"/>
  <c r="OY18"/>
  <c r="OZ18" s="1"/>
  <c r="SL25"/>
  <c r="SM25" s="1"/>
  <c r="OW25"/>
  <c r="OV8"/>
  <c r="OV10"/>
  <c r="KO18"/>
  <c r="PE18" s="1"/>
  <c r="OV3"/>
  <c r="SR25"/>
  <c r="MK18" i="40"/>
  <c r="MK14"/>
  <c r="MK8"/>
  <c r="PD18" i="42"/>
  <c r="SQ18"/>
  <c r="MK15" i="40"/>
  <c r="ML15"/>
  <c r="NN2" i="41"/>
  <c r="SS18" i="42" l="1"/>
  <c r="ST18" s="1"/>
  <c r="PF18"/>
  <c r="SR18"/>
  <c r="PF25"/>
  <c r="SS25"/>
  <c r="NR2" i="41"/>
  <c r="MD33" i="40"/>
  <c r="ME33" s="1"/>
  <c r="ST25" i="42" l="1"/>
  <c r="NS2" i="41"/>
  <c r="NT2"/>
  <c r="MF33" i="40"/>
  <c r="LI2" i="42"/>
  <c r="LJ2" s="1"/>
  <c r="AK3" i="45" s="1"/>
  <c r="OK2" i="42"/>
  <c r="NI2"/>
  <c r="LK2" l="1"/>
  <c r="KX24"/>
  <c r="KY24" s="1"/>
  <c r="PB24" l="1"/>
  <c r="OU24"/>
  <c r="KZ24"/>
  <c r="NZ2"/>
  <c r="MW2"/>
  <c r="AN3" i="45" s="1"/>
  <c r="MM2" i="42"/>
  <c r="LT33" i="40"/>
  <c r="KC33"/>
  <c r="KZ2" i="41"/>
  <c r="OV24" i="42" l="1"/>
  <c r="OW24"/>
  <c r="MX2"/>
  <c r="OU2"/>
  <c r="LU33" i="40"/>
  <c r="MJ33"/>
  <c r="NY2" i="41"/>
  <c r="KZ2" i="42"/>
  <c r="PB2"/>
  <c r="KN33" i="40"/>
  <c r="MQ33"/>
  <c r="M3" i="43"/>
  <c r="JO2" i="41"/>
  <c r="JH2"/>
  <c r="JD33" i="40"/>
  <c r="IW33"/>
  <c r="BY24" i="42"/>
  <c r="BU24"/>
  <c r="EX24"/>
  <c r="EQ24"/>
  <c r="KL2"/>
  <c r="KE2"/>
  <c r="JO3" i="41"/>
  <c r="JO4"/>
  <c r="JO5"/>
  <c r="JO29"/>
  <c r="JO6"/>
  <c r="JO7"/>
  <c r="JO8"/>
  <c r="JO9"/>
  <c r="JO10"/>
  <c r="JO11"/>
  <c r="JO12"/>
  <c r="JO27"/>
  <c r="JO13"/>
  <c r="JO14"/>
  <c r="JO15"/>
  <c r="JO16"/>
  <c r="JO17"/>
  <c r="JO28"/>
  <c r="JO18"/>
  <c r="JO26"/>
  <c r="JO24"/>
  <c r="JO25"/>
  <c r="JO19"/>
  <c r="MK33" i="40" l="1"/>
  <c r="ML33"/>
  <c r="OV2" i="42"/>
  <c r="OW2"/>
  <c r="EU24"/>
  <c r="JD2" i="40"/>
  <c r="JD3"/>
  <c r="JD4"/>
  <c r="JD5"/>
  <c r="JD34"/>
  <c r="JD6"/>
  <c r="JD7"/>
  <c r="JD8"/>
  <c r="JD9"/>
  <c r="JD10"/>
  <c r="JD11"/>
  <c r="JD12"/>
  <c r="JD13"/>
  <c r="JD14"/>
  <c r="JD15"/>
  <c r="JD16"/>
  <c r="JD17"/>
  <c r="JD18"/>
  <c r="JD19"/>
  <c r="JD20"/>
  <c r="JD21"/>
  <c r="JD22"/>
  <c r="JD23"/>
  <c r="JD24"/>
  <c r="JD25"/>
  <c r="JD26"/>
  <c r="KL3" i="42"/>
  <c r="KL4"/>
  <c r="KL5"/>
  <c r="KL23"/>
  <c r="KL6"/>
  <c r="KL7"/>
  <c r="KL8"/>
  <c r="KL9"/>
  <c r="KL10"/>
  <c r="KL11"/>
  <c r="KL12"/>
  <c r="KL27"/>
  <c r="KL13"/>
  <c r="KL14"/>
  <c r="KL15"/>
  <c r="KL30"/>
  <c r="KL16"/>
  <c r="KL17"/>
  <c r="KL29"/>
  <c r="KL28"/>
  <c r="KL24"/>
  <c r="KN24" s="1"/>
  <c r="PC24" l="1"/>
  <c r="IE3" i="41"/>
  <c r="IE4"/>
  <c r="IE5"/>
  <c r="IE29"/>
  <c r="IG29" s="1"/>
  <c r="IH29" s="1"/>
  <c r="II29" s="1"/>
  <c r="IE6"/>
  <c r="IE7"/>
  <c r="IE8"/>
  <c r="IE9"/>
  <c r="IE10"/>
  <c r="IE11"/>
  <c r="IE12"/>
  <c r="IE27"/>
  <c r="IG27" s="1"/>
  <c r="IH27" s="1"/>
  <c r="IE13"/>
  <c r="IE14"/>
  <c r="IE15"/>
  <c r="IE16"/>
  <c r="IE17"/>
  <c r="IE28"/>
  <c r="IG28" s="1"/>
  <c r="IH28" s="1"/>
  <c r="II28" s="1"/>
  <c r="IE18"/>
  <c r="IE26"/>
  <c r="IG26" s="1"/>
  <c r="IH26" s="1"/>
  <c r="IE24"/>
  <c r="IE25"/>
  <c r="IG25" s="1"/>
  <c r="IH25" s="1"/>
  <c r="IE19"/>
  <c r="IE2"/>
  <c r="ID3"/>
  <c r="ID4"/>
  <c r="ID5"/>
  <c r="ID29"/>
  <c r="ID6"/>
  <c r="ID7"/>
  <c r="ID8"/>
  <c r="ID9"/>
  <c r="ID10"/>
  <c r="ID11"/>
  <c r="ID12"/>
  <c r="ID27"/>
  <c r="ID13"/>
  <c r="ID14"/>
  <c r="ID15"/>
  <c r="ID16"/>
  <c r="ID17"/>
  <c r="ID28"/>
  <c r="ID18"/>
  <c r="ID26"/>
  <c r="ID24"/>
  <c r="ID25"/>
  <c r="ID19"/>
  <c r="ID2"/>
  <c r="SQ24" i="42" l="1"/>
  <c r="IG2" i="41"/>
  <c r="IF2"/>
  <c r="IG16"/>
  <c r="IH16" s="1"/>
  <c r="AF17" i="43" s="1"/>
  <c r="IF16" i="41"/>
  <c r="IG11"/>
  <c r="IH11" s="1"/>
  <c r="AF12" i="43" s="1"/>
  <c r="IF11" i="41"/>
  <c r="IG9"/>
  <c r="IH9" s="1"/>
  <c r="AF10" i="43" s="1"/>
  <c r="IF9" i="41"/>
  <c r="IG7"/>
  <c r="IH7" s="1"/>
  <c r="AF8" i="43" s="1"/>
  <c r="IF7" i="41"/>
  <c r="IG4"/>
  <c r="IH4" s="1"/>
  <c r="AF5" i="43" s="1"/>
  <c r="IF4" i="41"/>
  <c r="IG14"/>
  <c r="IH14" s="1"/>
  <c r="AF15" i="43" s="1"/>
  <c r="IF14" i="41"/>
  <c r="IG19"/>
  <c r="IH19" s="1"/>
  <c r="AF20" i="43" s="1"/>
  <c r="IF19" i="41"/>
  <c r="IG24"/>
  <c r="IH24" s="1"/>
  <c r="IF24"/>
  <c r="IG18"/>
  <c r="IH18" s="1"/>
  <c r="AF19" i="43" s="1"/>
  <c r="IF18" i="41"/>
  <c r="IG17"/>
  <c r="IH17" s="1"/>
  <c r="AF18" i="43" s="1"/>
  <c r="IF17" i="41"/>
  <c r="IG15"/>
  <c r="IH15" s="1"/>
  <c r="AF16" i="43" s="1"/>
  <c r="IF15" i="41"/>
  <c r="IG13"/>
  <c r="IH13" s="1"/>
  <c r="AF14" i="43" s="1"/>
  <c r="IF13" i="41"/>
  <c r="IG12"/>
  <c r="IH12" s="1"/>
  <c r="AF13" i="43" s="1"/>
  <c r="IF12" i="41"/>
  <c r="IG10"/>
  <c r="IH10" s="1"/>
  <c r="AF11" i="43" s="1"/>
  <c r="IF10" i="41"/>
  <c r="IG8"/>
  <c r="IH8" s="1"/>
  <c r="AF9" i="43" s="1"/>
  <c r="IF8" i="41"/>
  <c r="IG6"/>
  <c r="IH6" s="1"/>
  <c r="AF7" i="43" s="1"/>
  <c r="IF6" i="41"/>
  <c r="IG5"/>
  <c r="IH5" s="1"/>
  <c r="AF6" i="43" s="1"/>
  <c r="IF5" i="41"/>
  <c r="IG3"/>
  <c r="IH3" s="1"/>
  <c r="AF4" i="43" s="1"/>
  <c r="IF3" i="41"/>
  <c r="II16"/>
  <c r="II24"/>
  <c r="II17"/>
  <c r="II13"/>
  <c r="II10"/>
  <c r="II25"/>
  <c r="II26"/>
  <c r="II9"/>
  <c r="II4"/>
  <c r="II27"/>
  <c r="CG24" i="42"/>
  <c r="JY24" s="1"/>
  <c r="JZ24" s="1"/>
  <c r="KA24" s="1"/>
  <c r="KB24" s="1"/>
  <c r="CF24"/>
  <c r="BM24"/>
  <c r="BN24"/>
  <c r="BE24"/>
  <c r="BF24" s="1"/>
  <c r="AF24"/>
  <c r="AG24"/>
  <c r="FQ24"/>
  <c r="FP24"/>
  <c r="FE28"/>
  <c r="FF28"/>
  <c r="FH28" s="1"/>
  <c r="FI28" s="1"/>
  <c r="II3" i="41" l="1"/>
  <c r="II6"/>
  <c r="II11"/>
  <c r="II7"/>
  <c r="II14"/>
  <c r="II5"/>
  <c r="II8"/>
  <c r="II12"/>
  <c r="II15"/>
  <c r="II18"/>
  <c r="II19"/>
  <c r="AI24" i="42"/>
  <c r="AJ24" s="1"/>
  <c r="AH24"/>
  <c r="FS24"/>
  <c r="FT24" s="1"/>
  <c r="FR24"/>
  <c r="BP24"/>
  <c r="BQ24" s="1"/>
  <c r="BO24"/>
  <c r="CI24"/>
  <c r="CJ24" s="1"/>
  <c r="CH24"/>
  <c r="AK24"/>
  <c r="BG24"/>
  <c r="CK24"/>
  <c r="BR24"/>
  <c r="FJ28"/>
  <c r="FU24" l="1"/>
  <c r="GM19"/>
  <c r="GL19"/>
  <c r="GO24"/>
  <c r="GP24" s="1"/>
  <c r="GM3"/>
  <c r="GM4"/>
  <c r="GM5"/>
  <c r="GM23"/>
  <c r="GM6"/>
  <c r="GM7"/>
  <c r="GM8"/>
  <c r="GM9"/>
  <c r="GM10"/>
  <c r="GM11"/>
  <c r="GM12"/>
  <c r="GM27"/>
  <c r="GO27" s="1"/>
  <c r="GP27" s="1"/>
  <c r="GM13"/>
  <c r="GM14"/>
  <c r="GM15"/>
  <c r="GM30"/>
  <c r="GO30" s="1"/>
  <c r="GP30" s="1"/>
  <c r="GQ30" s="1"/>
  <c r="GM16"/>
  <c r="GM17"/>
  <c r="GM29"/>
  <c r="GO29" s="1"/>
  <c r="GP29" s="1"/>
  <c r="GQ29" s="1"/>
  <c r="GM28"/>
  <c r="GO28" s="1"/>
  <c r="GP28" s="1"/>
  <c r="GM2"/>
  <c r="GL3"/>
  <c r="GL4"/>
  <c r="GL5"/>
  <c r="GL23"/>
  <c r="GL6"/>
  <c r="GL7"/>
  <c r="GL8"/>
  <c r="GL9"/>
  <c r="GL10"/>
  <c r="GL11"/>
  <c r="GL12"/>
  <c r="GL27"/>
  <c r="GL13"/>
  <c r="GL14"/>
  <c r="GL15"/>
  <c r="GL30"/>
  <c r="GL16"/>
  <c r="GL17"/>
  <c r="GL29"/>
  <c r="GL28"/>
  <c r="GL2"/>
  <c r="JH3" i="41"/>
  <c r="JH4"/>
  <c r="JH5"/>
  <c r="JH29"/>
  <c r="JH6"/>
  <c r="JH7"/>
  <c r="JH8"/>
  <c r="JH9"/>
  <c r="JH10"/>
  <c r="JH11"/>
  <c r="JH12"/>
  <c r="JH27"/>
  <c r="JH13"/>
  <c r="JH14"/>
  <c r="JH15"/>
  <c r="JH16"/>
  <c r="JH17"/>
  <c r="JH28"/>
  <c r="JH18"/>
  <c r="JH26"/>
  <c r="JH24"/>
  <c r="JH25"/>
  <c r="JH19"/>
  <c r="IW2" i="40"/>
  <c r="IW3"/>
  <c r="IW4"/>
  <c r="IW5"/>
  <c r="IW34"/>
  <c r="IW6"/>
  <c r="IW7"/>
  <c r="IW8"/>
  <c r="IW9"/>
  <c r="IW10"/>
  <c r="IW11"/>
  <c r="IW12"/>
  <c r="IW13"/>
  <c r="IW14"/>
  <c r="IW15"/>
  <c r="IW16"/>
  <c r="IW17"/>
  <c r="IW18"/>
  <c r="IW19"/>
  <c r="IW20"/>
  <c r="IW21"/>
  <c r="IW22"/>
  <c r="IW23"/>
  <c r="IW24"/>
  <c r="IW25"/>
  <c r="IW26"/>
  <c r="KE3" i="42"/>
  <c r="KE4"/>
  <c r="KE5"/>
  <c r="KE23"/>
  <c r="KE6"/>
  <c r="KE7"/>
  <c r="KE8"/>
  <c r="KE9"/>
  <c r="KE10"/>
  <c r="KE11"/>
  <c r="KE12"/>
  <c r="KE27"/>
  <c r="KE13"/>
  <c r="KE14"/>
  <c r="KE15"/>
  <c r="KE30"/>
  <c r="KE16"/>
  <c r="KE17"/>
  <c r="KE29"/>
  <c r="KE28"/>
  <c r="KE24"/>
  <c r="KI24" s="1"/>
  <c r="OX24" s="1"/>
  <c r="SK24" s="1"/>
  <c r="GO19" l="1"/>
  <c r="GP19" s="1"/>
  <c r="AB20" i="45" s="1"/>
  <c r="GN19" i="42"/>
  <c r="GO17"/>
  <c r="GP17" s="1"/>
  <c r="AB18" i="45" s="1"/>
  <c r="GN17" i="42"/>
  <c r="GO14"/>
  <c r="GP14" s="1"/>
  <c r="AB15" i="45" s="1"/>
  <c r="GN14" i="42"/>
  <c r="GO11"/>
  <c r="GP11" s="1"/>
  <c r="AB12" i="45" s="1"/>
  <c r="GN11" i="42"/>
  <c r="GO9"/>
  <c r="GP9" s="1"/>
  <c r="AB10" i="45" s="1"/>
  <c r="GN9" i="42"/>
  <c r="GO7"/>
  <c r="GP7" s="1"/>
  <c r="AB8" i="45" s="1"/>
  <c r="GN7" i="42"/>
  <c r="GO23"/>
  <c r="GP23" s="1"/>
  <c r="GN23"/>
  <c r="GO4"/>
  <c r="GP4" s="1"/>
  <c r="AB5" i="45" s="1"/>
  <c r="GN4" i="42"/>
  <c r="GO2"/>
  <c r="GP2" s="1"/>
  <c r="GN2"/>
  <c r="GO16"/>
  <c r="GP16" s="1"/>
  <c r="AB17" i="45" s="1"/>
  <c r="GN16" i="42"/>
  <c r="GO15"/>
  <c r="GP15" s="1"/>
  <c r="AB16" i="45" s="1"/>
  <c r="GN15" i="42"/>
  <c r="GO13"/>
  <c r="GP13" s="1"/>
  <c r="AB14" i="45" s="1"/>
  <c r="GN13" i="42"/>
  <c r="GO12"/>
  <c r="GP12" s="1"/>
  <c r="AB13" i="45" s="1"/>
  <c r="GN12" i="42"/>
  <c r="GO10"/>
  <c r="GP10" s="1"/>
  <c r="AB11" i="45" s="1"/>
  <c r="GN10" i="42"/>
  <c r="GO8"/>
  <c r="GP8" s="1"/>
  <c r="AB9" i="45" s="1"/>
  <c r="GN8" i="42"/>
  <c r="GO6"/>
  <c r="GP6" s="1"/>
  <c r="AB7" i="45" s="1"/>
  <c r="GN6" i="42"/>
  <c r="GO5"/>
  <c r="GP5" s="1"/>
  <c r="AB6" i="45" s="1"/>
  <c r="GN5" i="42"/>
  <c r="GO3"/>
  <c r="GP3" s="1"/>
  <c r="AB4" i="45" s="1"/>
  <c r="GN3" i="42"/>
  <c r="GQ28"/>
  <c r="GQ27"/>
  <c r="GQ7"/>
  <c r="GQ24"/>
  <c r="GQ13"/>
  <c r="GQ6" l="1"/>
  <c r="GQ3"/>
  <c r="GQ10"/>
  <c r="GQ16"/>
  <c r="GQ4"/>
  <c r="GQ11"/>
  <c r="GQ14"/>
  <c r="GQ5"/>
  <c r="GQ8"/>
  <c r="GQ12"/>
  <c r="GQ15"/>
  <c r="GQ23"/>
  <c r="GQ9"/>
  <c r="GQ17"/>
  <c r="GQ19"/>
  <c r="HH5" i="41"/>
  <c r="HI5"/>
  <c r="HH29"/>
  <c r="HI29"/>
  <c r="HK29" s="1"/>
  <c r="HL29" s="1"/>
  <c r="HM29" s="1"/>
  <c r="HH6"/>
  <c r="HI6"/>
  <c r="HH7"/>
  <c r="HI7"/>
  <c r="HH8"/>
  <c r="HI8"/>
  <c r="HH9"/>
  <c r="HI9"/>
  <c r="HH10"/>
  <c r="HI10"/>
  <c r="HH11"/>
  <c r="HI11"/>
  <c r="HH12"/>
  <c r="HI12"/>
  <c r="HH27"/>
  <c r="HI27"/>
  <c r="HK27" s="1"/>
  <c r="HL27" s="1"/>
  <c r="HH13"/>
  <c r="HI13"/>
  <c r="HH14"/>
  <c r="HI14"/>
  <c r="HH15"/>
  <c r="HI15"/>
  <c r="HH16"/>
  <c r="HI16"/>
  <c r="HH17"/>
  <c r="HI17"/>
  <c r="HH28"/>
  <c r="HI28"/>
  <c r="HK28" s="1"/>
  <c r="HL28" s="1"/>
  <c r="HM28" s="1"/>
  <c r="HH18"/>
  <c r="HI18"/>
  <c r="HH26"/>
  <c r="HI26"/>
  <c r="HK26" s="1"/>
  <c r="HL26" s="1"/>
  <c r="HH24"/>
  <c r="HI24"/>
  <c r="HH25"/>
  <c r="HI25"/>
  <c r="HK25" s="1"/>
  <c r="HL25" s="1"/>
  <c r="HH19"/>
  <c r="HI19"/>
  <c r="HH3"/>
  <c r="HI3"/>
  <c r="HH4"/>
  <c r="HI4"/>
  <c r="JA3"/>
  <c r="JA4"/>
  <c r="JA5"/>
  <c r="JA29"/>
  <c r="JC29" s="1"/>
  <c r="JD29" s="1"/>
  <c r="JE29" s="1"/>
  <c r="JA6"/>
  <c r="JA7"/>
  <c r="JA8"/>
  <c r="JA9"/>
  <c r="JA10"/>
  <c r="JA11"/>
  <c r="JA12"/>
  <c r="JA27"/>
  <c r="JC27" s="1"/>
  <c r="JD27" s="1"/>
  <c r="JA13"/>
  <c r="JA14"/>
  <c r="JA15"/>
  <c r="JA16"/>
  <c r="JA17"/>
  <c r="JA28"/>
  <c r="JC28" s="1"/>
  <c r="JD28" s="1"/>
  <c r="JE28" s="1"/>
  <c r="JA18"/>
  <c r="JA26"/>
  <c r="JC26" s="1"/>
  <c r="JD26" s="1"/>
  <c r="JA24"/>
  <c r="JA25"/>
  <c r="JC25" s="1"/>
  <c r="JD25" s="1"/>
  <c r="JA19"/>
  <c r="JA2"/>
  <c r="IZ3"/>
  <c r="IZ4"/>
  <c r="IZ5"/>
  <c r="IZ29"/>
  <c r="IZ6"/>
  <c r="IZ7"/>
  <c r="IZ8"/>
  <c r="IZ9"/>
  <c r="IZ10"/>
  <c r="IZ11"/>
  <c r="IZ12"/>
  <c r="IZ27"/>
  <c r="IZ13"/>
  <c r="IZ14"/>
  <c r="IZ15"/>
  <c r="IZ16"/>
  <c r="IZ17"/>
  <c r="IZ28"/>
  <c r="IZ18"/>
  <c r="IZ26"/>
  <c r="IZ24"/>
  <c r="IZ25"/>
  <c r="IZ19"/>
  <c r="IZ2"/>
  <c r="IP19" i="42"/>
  <c r="IO19"/>
  <c r="IR24"/>
  <c r="IS24" s="1"/>
  <c r="IP3"/>
  <c r="IP4"/>
  <c r="IP5"/>
  <c r="IP23"/>
  <c r="IP6"/>
  <c r="IP7"/>
  <c r="IP8"/>
  <c r="IP9"/>
  <c r="IP10"/>
  <c r="IP11"/>
  <c r="IP12"/>
  <c r="IP27"/>
  <c r="IR27" s="1"/>
  <c r="IS27" s="1"/>
  <c r="IP13"/>
  <c r="IP14"/>
  <c r="IP15"/>
  <c r="IP30"/>
  <c r="IR30" s="1"/>
  <c r="IS30" s="1"/>
  <c r="IT30" s="1"/>
  <c r="IP16"/>
  <c r="IP17"/>
  <c r="IP29"/>
  <c r="IR29" s="1"/>
  <c r="IS29" s="1"/>
  <c r="IT29" s="1"/>
  <c r="IP28"/>
  <c r="IR28" s="1"/>
  <c r="IS28" s="1"/>
  <c r="IP2"/>
  <c r="IO3"/>
  <c r="IO4"/>
  <c r="IO5"/>
  <c r="IO23"/>
  <c r="IO6"/>
  <c r="IO7"/>
  <c r="IO8"/>
  <c r="IO9"/>
  <c r="IO10"/>
  <c r="IO11"/>
  <c r="IO12"/>
  <c r="IO27"/>
  <c r="IO13"/>
  <c r="IO14"/>
  <c r="IO15"/>
  <c r="IO30"/>
  <c r="IO16"/>
  <c r="IO17"/>
  <c r="IO29"/>
  <c r="IO28"/>
  <c r="IO2"/>
  <c r="IR19" l="1"/>
  <c r="IS19" s="1"/>
  <c r="AG20" i="45" s="1"/>
  <c r="IQ19" i="42"/>
  <c r="IR14"/>
  <c r="IS14" s="1"/>
  <c r="AG15" i="45" s="1"/>
  <c r="IQ14" i="42"/>
  <c r="IR11"/>
  <c r="IS11" s="1"/>
  <c r="AG12" i="45" s="1"/>
  <c r="IQ11" i="42"/>
  <c r="IR9"/>
  <c r="IS9" s="1"/>
  <c r="AG10" i="45" s="1"/>
  <c r="IQ9" i="42"/>
  <c r="IR7"/>
  <c r="IS7" s="1"/>
  <c r="AG8" i="45" s="1"/>
  <c r="IQ7" i="42"/>
  <c r="IR23"/>
  <c r="IS23" s="1"/>
  <c r="IQ23"/>
  <c r="IR4"/>
  <c r="IS4" s="1"/>
  <c r="AG5" i="45" s="1"/>
  <c r="IQ4" i="42"/>
  <c r="IR17"/>
  <c r="IS17" s="1"/>
  <c r="AG18" i="45" s="1"/>
  <c r="IQ17" i="42"/>
  <c r="IR2"/>
  <c r="IS2" s="1"/>
  <c r="IT2" s="1"/>
  <c r="IQ2"/>
  <c r="IR16"/>
  <c r="IS16" s="1"/>
  <c r="AG17" i="45" s="1"/>
  <c r="IQ16" i="42"/>
  <c r="IR15"/>
  <c r="IS15" s="1"/>
  <c r="AG16" i="45" s="1"/>
  <c r="IQ15" i="42"/>
  <c r="IR13"/>
  <c r="IS13" s="1"/>
  <c r="AG14" i="45" s="1"/>
  <c r="IQ13" i="42"/>
  <c r="IR12"/>
  <c r="IS12" s="1"/>
  <c r="AG13" i="45" s="1"/>
  <c r="IQ12" i="42"/>
  <c r="IR10"/>
  <c r="IS10" s="1"/>
  <c r="AG11" i="45" s="1"/>
  <c r="IQ10" i="42"/>
  <c r="IR8"/>
  <c r="IS8" s="1"/>
  <c r="AG9" i="45" s="1"/>
  <c r="IQ8" i="42"/>
  <c r="IR6"/>
  <c r="IS6" s="1"/>
  <c r="AG7" i="45" s="1"/>
  <c r="IQ6" i="42"/>
  <c r="IR5"/>
  <c r="IS5" s="1"/>
  <c r="AG6" i="45" s="1"/>
  <c r="IQ5" i="42"/>
  <c r="IR3"/>
  <c r="IS3" s="1"/>
  <c r="AG4" i="45" s="1"/>
  <c r="IQ3" i="42"/>
  <c r="JC11" i="41"/>
  <c r="JD11" s="1"/>
  <c r="AH12" i="43" s="1"/>
  <c r="JB11" i="41"/>
  <c r="JC9"/>
  <c r="JD9" s="1"/>
  <c r="AH10" i="43" s="1"/>
  <c r="JB9" i="41"/>
  <c r="JC7"/>
  <c r="JD7" s="1"/>
  <c r="AH8" i="43" s="1"/>
  <c r="JB7" i="41"/>
  <c r="JC4"/>
  <c r="JD4" s="1"/>
  <c r="AH5" i="43" s="1"/>
  <c r="JB4" i="41"/>
  <c r="HK3"/>
  <c r="HL3" s="1"/>
  <c r="AD4" i="43" s="1"/>
  <c r="HJ3" i="41"/>
  <c r="JC19"/>
  <c r="JD19" s="1"/>
  <c r="AH20" i="43" s="1"/>
  <c r="JB19" i="41"/>
  <c r="JC24"/>
  <c r="JD24" s="1"/>
  <c r="JB24"/>
  <c r="JC18"/>
  <c r="JD18" s="1"/>
  <c r="AH19" i="43" s="1"/>
  <c r="JB18" i="41"/>
  <c r="JC17"/>
  <c r="JD17" s="1"/>
  <c r="AH18" i="43" s="1"/>
  <c r="JB17" i="41"/>
  <c r="JC15"/>
  <c r="JD15" s="1"/>
  <c r="AH16" i="43" s="1"/>
  <c r="JB15" i="41"/>
  <c r="JC13"/>
  <c r="JD13" s="1"/>
  <c r="AH14" i="43" s="1"/>
  <c r="JB13" i="41"/>
  <c r="JC12"/>
  <c r="JD12" s="1"/>
  <c r="AH13" i="43" s="1"/>
  <c r="JB12" i="41"/>
  <c r="JC10"/>
  <c r="JD10" s="1"/>
  <c r="AH11" i="43" s="1"/>
  <c r="JB10" i="41"/>
  <c r="JC8"/>
  <c r="JD8" s="1"/>
  <c r="AH9" i="43" s="1"/>
  <c r="JB8" i="41"/>
  <c r="JC6"/>
  <c r="JD6" s="1"/>
  <c r="AH7" i="43" s="1"/>
  <c r="JB6" i="41"/>
  <c r="JC5"/>
  <c r="JD5" s="1"/>
  <c r="AH6" i="43" s="1"/>
  <c r="JB5" i="41"/>
  <c r="JC3"/>
  <c r="JD3" s="1"/>
  <c r="AH4" i="43" s="1"/>
  <c r="JB3" i="41"/>
  <c r="JC2"/>
  <c r="JD2" s="1"/>
  <c r="JE2" s="1"/>
  <c r="JB2"/>
  <c r="JC16"/>
  <c r="JD16" s="1"/>
  <c r="AH17" i="43" s="1"/>
  <c r="JB16" i="41"/>
  <c r="JC14"/>
  <c r="JD14" s="1"/>
  <c r="AH15" i="43" s="1"/>
  <c r="JB14" i="41"/>
  <c r="HK4"/>
  <c r="HL4" s="1"/>
  <c r="AD5" i="43" s="1"/>
  <c r="HJ4" i="41"/>
  <c r="HK19"/>
  <c r="HL19" s="1"/>
  <c r="AD20" i="43" s="1"/>
  <c r="HJ19" i="41"/>
  <c r="HK24"/>
  <c r="HL24" s="1"/>
  <c r="HM24" s="1"/>
  <c r="HJ24"/>
  <c r="HK18"/>
  <c r="HL18" s="1"/>
  <c r="AD19" i="43" s="1"/>
  <c r="HJ18" i="41"/>
  <c r="HK17"/>
  <c r="HL17" s="1"/>
  <c r="AD18" i="43" s="1"/>
  <c r="HJ17" i="41"/>
  <c r="HK16"/>
  <c r="HL16" s="1"/>
  <c r="AD17" i="43" s="1"/>
  <c r="HJ16" i="41"/>
  <c r="HK15"/>
  <c r="HL15" s="1"/>
  <c r="AD16" i="43" s="1"/>
  <c r="HJ15" i="41"/>
  <c r="HK14"/>
  <c r="HL14" s="1"/>
  <c r="AD15" i="43" s="1"/>
  <c r="HJ14" i="41"/>
  <c r="HK13"/>
  <c r="HL13" s="1"/>
  <c r="AD14" i="43" s="1"/>
  <c r="HJ13" i="41"/>
  <c r="HK12"/>
  <c r="HL12" s="1"/>
  <c r="AD13" i="43" s="1"/>
  <c r="HJ12" i="41"/>
  <c r="HK11"/>
  <c r="HL11" s="1"/>
  <c r="AD12" i="43" s="1"/>
  <c r="HJ11" i="41"/>
  <c r="HK10"/>
  <c r="HL10" s="1"/>
  <c r="AD11" i="43" s="1"/>
  <c r="HJ10" i="41"/>
  <c r="HK9"/>
  <c r="HL9" s="1"/>
  <c r="AD10" i="43" s="1"/>
  <c r="HJ9" i="41"/>
  <c r="HK8"/>
  <c r="HL8" s="1"/>
  <c r="AD9" i="43" s="1"/>
  <c r="HJ8" i="41"/>
  <c r="HK7"/>
  <c r="HL7" s="1"/>
  <c r="AD8" i="43" s="1"/>
  <c r="HJ7" i="41"/>
  <c r="HK6"/>
  <c r="HL6" s="1"/>
  <c r="AD7" i="43" s="1"/>
  <c r="HJ6" i="41"/>
  <c r="HK5"/>
  <c r="HL5" s="1"/>
  <c r="AD6" i="43" s="1"/>
  <c r="HJ5" i="41"/>
  <c r="JE26"/>
  <c r="JE27"/>
  <c r="JE11"/>
  <c r="JE25"/>
  <c r="HM25"/>
  <c r="HM26"/>
  <c r="HM27"/>
  <c r="IT28" i="42"/>
  <c r="IT27"/>
  <c r="IT24"/>
  <c r="HT19"/>
  <c r="HS19"/>
  <c r="HM11" i="41" l="1"/>
  <c r="HM15"/>
  <c r="JE9"/>
  <c r="JE5"/>
  <c r="JE18"/>
  <c r="IT13" i="42"/>
  <c r="IT7"/>
  <c r="HM7" i="41"/>
  <c r="JE12"/>
  <c r="HM16"/>
  <c r="HM9"/>
  <c r="HM18"/>
  <c r="HM3"/>
  <c r="JE8"/>
  <c r="JE15"/>
  <c r="JE19"/>
  <c r="JE4"/>
  <c r="HM5"/>
  <c r="IT6" i="42"/>
  <c r="IT3"/>
  <c r="IT10"/>
  <c r="IT16"/>
  <c r="IT4"/>
  <c r="IT11"/>
  <c r="IT14"/>
  <c r="IT5"/>
  <c r="IT8"/>
  <c r="IT12"/>
  <c r="IT15"/>
  <c r="IT23"/>
  <c r="IT9"/>
  <c r="IT17"/>
  <c r="IT19"/>
  <c r="HV19"/>
  <c r="HW19" s="1"/>
  <c r="AE20" i="45" s="1"/>
  <c r="HU19" i="42"/>
  <c r="JE16" i="41"/>
  <c r="HM6"/>
  <c r="HM8"/>
  <c r="HM10"/>
  <c r="HM12"/>
  <c r="HM13"/>
  <c r="HM17"/>
  <c r="HM4"/>
  <c r="JE14"/>
  <c r="JE3"/>
  <c r="JE6"/>
  <c r="JE10"/>
  <c r="JE13"/>
  <c r="JE17"/>
  <c r="JE24"/>
  <c r="HM14"/>
  <c r="HM19"/>
  <c r="JE7"/>
  <c r="HT3" i="42"/>
  <c r="HT4"/>
  <c r="HT5"/>
  <c r="HT23"/>
  <c r="HT6"/>
  <c r="HT7"/>
  <c r="HT8"/>
  <c r="HT9"/>
  <c r="HT10"/>
  <c r="HT11"/>
  <c r="HT12"/>
  <c r="HT27"/>
  <c r="HV27" s="1"/>
  <c r="HW27" s="1"/>
  <c r="HT13"/>
  <c r="HT14"/>
  <c r="HT15"/>
  <c r="HT30"/>
  <c r="HV30" s="1"/>
  <c r="HW30" s="1"/>
  <c r="HX30" s="1"/>
  <c r="HT16"/>
  <c r="HT17"/>
  <c r="HT29"/>
  <c r="HV29" s="1"/>
  <c r="HW29" s="1"/>
  <c r="HX29" s="1"/>
  <c r="HT28"/>
  <c r="HV28" s="1"/>
  <c r="HW28" s="1"/>
  <c r="HT24"/>
  <c r="HT2"/>
  <c r="HS3"/>
  <c r="HS4"/>
  <c r="HS5"/>
  <c r="HS23"/>
  <c r="HS6"/>
  <c r="HS7"/>
  <c r="HS8"/>
  <c r="HS9"/>
  <c r="HS10"/>
  <c r="HS11"/>
  <c r="HS12"/>
  <c r="HS27"/>
  <c r="HS13"/>
  <c r="HS14"/>
  <c r="HS15"/>
  <c r="HS30"/>
  <c r="HS16"/>
  <c r="HS17"/>
  <c r="HS29"/>
  <c r="HS28"/>
  <c r="HS24"/>
  <c r="HS2"/>
  <c r="IE19"/>
  <c r="IW19" s="1"/>
  <c r="ID19"/>
  <c r="IE3"/>
  <c r="IE4"/>
  <c r="IE5"/>
  <c r="IE23"/>
  <c r="IW23" s="1"/>
  <c r="IX23" s="1"/>
  <c r="IY23" s="1"/>
  <c r="IZ23" s="1"/>
  <c r="IE6"/>
  <c r="IE7"/>
  <c r="IE8"/>
  <c r="IE9"/>
  <c r="IE10"/>
  <c r="IE11"/>
  <c r="IE12"/>
  <c r="IE27"/>
  <c r="IG27" s="1"/>
  <c r="IH27" s="1"/>
  <c r="IE13"/>
  <c r="IE14"/>
  <c r="IE15"/>
  <c r="IE30"/>
  <c r="IG30" s="1"/>
  <c r="IH30" s="1"/>
  <c r="II30" s="1"/>
  <c r="IE16"/>
  <c r="IE17"/>
  <c r="IE29"/>
  <c r="IG29" s="1"/>
  <c r="IH29" s="1"/>
  <c r="II29" s="1"/>
  <c r="IE28"/>
  <c r="IG28" s="1"/>
  <c r="IH28" s="1"/>
  <c r="IE24"/>
  <c r="IW24" s="1"/>
  <c r="IX24" s="1"/>
  <c r="IY24" s="1"/>
  <c r="IZ24" s="1"/>
  <c r="IE2"/>
  <c r="ID3"/>
  <c r="ID4"/>
  <c r="ID5"/>
  <c r="ID23"/>
  <c r="ID6"/>
  <c r="ID7"/>
  <c r="ID8"/>
  <c r="ID9"/>
  <c r="ID10"/>
  <c r="ID11"/>
  <c r="ID12"/>
  <c r="ID27"/>
  <c r="ID13"/>
  <c r="ID14"/>
  <c r="ID15"/>
  <c r="ID30"/>
  <c r="ID16"/>
  <c r="ID17"/>
  <c r="ID29"/>
  <c r="ID28"/>
  <c r="ID24"/>
  <c r="ID2"/>
  <c r="IP2" i="40"/>
  <c r="IP3"/>
  <c r="IP4"/>
  <c r="IP5"/>
  <c r="IP34"/>
  <c r="IR34" s="1"/>
  <c r="IS34" s="1"/>
  <c r="IP6"/>
  <c r="IP7"/>
  <c r="IP8"/>
  <c r="IP9"/>
  <c r="IP10"/>
  <c r="IP11"/>
  <c r="IP12"/>
  <c r="IP13"/>
  <c r="IP14"/>
  <c r="IP15"/>
  <c r="IP16"/>
  <c r="IP17"/>
  <c r="IP18"/>
  <c r="IP19"/>
  <c r="IP20"/>
  <c r="IP21"/>
  <c r="IP22"/>
  <c r="IP23"/>
  <c r="IP24"/>
  <c r="IP25"/>
  <c r="IP26"/>
  <c r="IP33"/>
  <c r="IO2"/>
  <c r="IO3"/>
  <c r="IO4"/>
  <c r="IO5"/>
  <c r="IO34"/>
  <c r="IO6"/>
  <c r="IO7"/>
  <c r="IO8"/>
  <c r="IO9"/>
  <c r="IO10"/>
  <c r="IO11"/>
  <c r="IO12"/>
  <c r="IO13"/>
  <c r="IO14"/>
  <c r="IO15"/>
  <c r="IO16"/>
  <c r="IO17"/>
  <c r="IO18"/>
  <c r="IO19"/>
  <c r="IO20"/>
  <c r="IO21"/>
  <c r="IO22"/>
  <c r="IO23"/>
  <c r="IO24"/>
  <c r="IO25"/>
  <c r="IO26"/>
  <c r="IO33"/>
  <c r="IW16" i="42" l="1"/>
  <c r="IX16" s="1"/>
  <c r="IY16" s="1"/>
  <c r="IZ16" s="1"/>
  <c r="IW15"/>
  <c r="IX15" s="1"/>
  <c r="IY15" s="1"/>
  <c r="IZ15" s="1"/>
  <c r="IW13"/>
  <c r="IX13" s="1"/>
  <c r="IY13" s="1"/>
  <c r="IZ13" s="1"/>
  <c r="IW12"/>
  <c r="IX12" s="1"/>
  <c r="IY12" s="1"/>
  <c r="IZ12" s="1"/>
  <c r="IW10"/>
  <c r="IX10" s="1"/>
  <c r="IY10" s="1"/>
  <c r="IZ10" s="1"/>
  <c r="IW8"/>
  <c r="IX8" s="1"/>
  <c r="IY8" s="1"/>
  <c r="IZ8" s="1"/>
  <c r="IW6"/>
  <c r="IX6" s="1"/>
  <c r="IY6" s="1"/>
  <c r="IZ6" s="1"/>
  <c r="IW5"/>
  <c r="IX5" s="1"/>
  <c r="IY5" s="1"/>
  <c r="IZ5" s="1"/>
  <c r="IW3"/>
  <c r="IX3" s="1"/>
  <c r="IY3" s="1"/>
  <c r="IZ3" s="1"/>
  <c r="IW2"/>
  <c r="IX2" s="1"/>
  <c r="IY2" s="1"/>
  <c r="IZ2" s="1"/>
  <c r="IW17"/>
  <c r="IX17" s="1"/>
  <c r="IY17" s="1"/>
  <c r="IZ17" s="1"/>
  <c r="IW14"/>
  <c r="IX14" s="1"/>
  <c r="IY14" s="1"/>
  <c r="IZ14" s="1"/>
  <c r="IW11"/>
  <c r="IX11" s="1"/>
  <c r="IY11" s="1"/>
  <c r="IZ11" s="1"/>
  <c r="IW9"/>
  <c r="IX9" s="1"/>
  <c r="IY9" s="1"/>
  <c r="IZ9" s="1"/>
  <c r="IW7"/>
  <c r="IX7" s="1"/>
  <c r="IY7" s="1"/>
  <c r="IZ7" s="1"/>
  <c r="IW4"/>
  <c r="IX4" s="1"/>
  <c r="IY4" s="1"/>
  <c r="IZ4" s="1"/>
  <c r="IG19"/>
  <c r="IH19" s="1"/>
  <c r="AF20" i="45" s="1"/>
  <c r="IX19" i="42"/>
  <c r="IY19" s="1"/>
  <c r="IZ19" s="1"/>
  <c r="IF19"/>
  <c r="HX19"/>
  <c r="IG24"/>
  <c r="IH24" s="1"/>
  <c r="II24" s="1"/>
  <c r="IF24"/>
  <c r="IG16"/>
  <c r="IH16" s="1"/>
  <c r="AF17" i="45" s="1"/>
  <c r="IF16" i="42"/>
  <c r="IG15"/>
  <c r="IH15" s="1"/>
  <c r="AF16" i="45" s="1"/>
  <c r="IF15" i="42"/>
  <c r="IG13"/>
  <c r="IH13" s="1"/>
  <c r="AF14" i="45" s="1"/>
  <c r="IF13" i="42"/>
  <c r="IG12"/>
  <c r="IH12" s="1"/>
  <c r="AF13" i="45" s="1"/>
  <c r="IF12" i="42"/>
  <c r="IG10"/>
  <c r="IH10" s="1"/>
  <c r="AF11" i="45" s="1"/>
  <c r="IF10" i="42"/>
  <c r="IG8"/>
  <c r="IH8" s="1"/>
  <c r="AF9" i="45" s="1"/>
  <c r="IF8" i="42"/>
  <c r="IG6"/>
  <c r="IH6" s="1"/>
  <c r="AF7" i="45" s="1"/>
  <c r="IF6" i="42"/>
  <c r="IG5"/>
  <c r="IH5" s="1"/>
  <c r="AF6" i="45" s="1"/>
  <c r="IF5" i="42"/>
  <c r="IG3"/>
  <c r="IH3" s="1"/>
  <c r="AF4" i="45" s="1"/>
  <c r="IF3" i="42"/>
  <c r="HV24"/>
  <c r="HW24" s="1"/>
  <c r="HU24"/>
  <c r="HV16"/>
  <c r="HW16" s="1"/>
  <c r="AE17" i="45" s="1"/>
  <c r="HU16" i="42"/>
  <c r="HV15"/>
  <c r="HW15" s="1"/>
  <c r="AE16" i="45" s="1"/>
  <c r="HU15" i="42"/>
  <c r="HV13"/>
  <c r="HW13" s="1"/>
  <c r="AE14" i="45" s="1"/>
  <c r="HU13" i="42"/>
  <c r="HV12"/>
  <c r="HW12" s="1"/>
  <c r="AE13" i="45" s="1"/>
  <c r="HU12" i="42"/>
  <c r="HV10"/>
  <c r="HW10" s="1"/>
  <c r="AE11" i="45" s="1"/>
  <c r="HU10" i="42"/>
  <c r="HV8"/>
  <c r="HW8" s="1"/>
  <c r="AE9" i="45" s="1"/>
  <c r="HU8" i="42"/>
  <c r="HV6"/>
  <c r="HW6" s="1"/>
  <c r="AE7" i="45" s="1"/>
  <c r="HU6" i="42"/>
  <c r="HV5"/>
  <c r="HW5" s="1"/>
  <c r="AE6" i="45" s="1"/>
  <c r="HU5" i="42"/>
  <c r="HV3"/>
  <c r="HW3" s="1"/>
  <c r="AE4" i="45" s="1"/>
  <c r="HU3" i="42"/>
  <c r="IG2"/>
  <c r="IH2" s="1"/>
  <c r="II2" s="1"/>
  <c r="IF2"/>
  <c r="IG17"/>
  <c r="IH17" s="1"/>
  <c r="AF18" i="45" s="1"/>
  <c r="IF17" i="42"/>
  <c r="IG14"/>
  <c r="IH14" s="1"/>
  <c r="AF15" i="45" s="1"/>
  <c r="IF14" i="42"/>
  <c r="IG11"/>
  <c r="IH11" s="1"/>
  <c r="AF12" i="45" s="1"/>
  <c r="IF11" i="42"/>
  <c r="IG9"/>
  <c r="IH9" s="1"/>
  <c r="AF10" i="45" s="1"/>
  <c r="IF9" i="42"/>
  <c r="IG7"/>
  <c r="IH7" s="1"/>
  <c r="AF8" i="45" s="1"/>
  <c r="IF7" i="42"/>
  <c r="IG23"/>
  <c r="IH23" s="1"/>
  <c r="II23" s="1"/>
  <c r="IF23"/>
  <c r="IG4"/>
  <c r="IH4" s="1"/>
  <c r="AF5" i="45" s="1"/>
  <c r="IF4" i="42"/>
  <c r="HV2"/>
  <c r="HW2" s="1"/>
  <c r="HX2" s="1"/>
  <c r="HU2"/>
  <c r="HV17"/>
  <c r="HW17" s="1"/>
  <c r="AE18" i="45" s="1"/>
  <c r="HU17" i="42"/>
  <c r="HV14"/>
  <c r="HW14" s="1"/>
  <c r="AE15" i="45" s="1"/>
  <c r="HU14" i="42"/>
  <c r="HV11"/>
  <c r="HW11" s="1"/>
  <c r="AE12" i="45" s="1"/>
  <c r="HU11" i="42"/>
  <c r="HV9"/>
  <c r="HW9" s="1"/>
  <c r="AE10" i="45" s="1"/>
  <c r="HU9" i="42"/>
  <c r="HV7"/>
  <c r="HW7" s="1"/>
  <c r="AE8" i="45" s="1"/>
  <c r="HU7" i="42"/>
  <c r="HV23"/>
  <c r="HW23" s="1"/>
  <c r="HX23" s="1"/>
  <c r="HU23"/>
  <c r="HV4"/>
  <c r="HW4" s="1"/>
  <c r="AE5" i="45" s="1"/>
  <c r="HU4" i="42"/>
  <c r="IR33" i="40"/>
  <c r="IS33" s="1"/>
  <c r="IT33" s="1"/>
  <c r="IQ33"/>
  <c r="IR25"/>
  <c r="IS25" s="1"/>
  <c r="AG26" i="44" s="1"/>
  <c r="IQ25" i="40"/>
  <c r="IR23"/>
  <c r="IS23" s="1"/>
  <c r="AG24" i="44" s="1"/>
  <c r="IQ23" i="40"/>
  <c r="IR21"/>
  <c r="IS21" s="1"/>
  <c r="AG22" i="44" s="1"/>
  <c r="IQ21" i="40"/>
  <c r="IR19"/>
  <c r="IS19" s="1"/>
  <c r="AG20" i="44" s="1"/>
  <c r="IQ19" i="40"/>
  <c r="IR17"/>
  <c r="IS17" s="1"/>
  <c r="AG18" i="44" s="1"/>
  <c r="IQ17" i="40"/>
  <c r="IR15"/>
  <c r="IS15" s="1"/>
  <c r="AG16" i="44" s="1"/>
  <c r="IQ15" i="40"/>
  <c r="IR13"/>
  <c r="IS13" s="1"/>
  <c r="AG14" i="44" s="1"/>
  <c r="IQ13" i="40"/>
  <c r="IR11"/>
  <c r="IS11" s="1"/>
  <c r="AG12" i="44" s="1"/>
  <c r="IQ11" i="40"/>
  <c r="IR9"/>
  <c r="IS9" s="1"/>
  <c r="AG10" i="44" s="1"/>
  <c r="IQ9" i="40"/>
  <c r="IR7"/>
  <c r="IS7" s="1"/>
  <c r="AG8" i="44" s="1"/>
  <c r="IQ7" i="40"/>
  <c r="IR4"/>
  <c r="IS4" s="1"/>
  <c r="AG5" i="44" s="1"/>
  <c r="IQ4" i="40"/>
  <c r="IR2"/>
  <c r="IS2" s="1"/>
  <c r="AG3" i="44" s="1"/>
  <c r="IQ2" i="40"/>
  <c r="IR26"/>
  <c r="IS26" s="1"/>
  <c r="AG27" i="44" s="1"/>
  <c r="IQ26" i="40"/>
  <c r="IR24"/>
  <c r="IS24" s="1"/>
  <c r="AG25" i="44" s="1"/>
  <c r="IQ24" i="40"/>
  <c r="IR22"/>
  <c r="IS22" s="1"/>
  <c r="AG23" i="44" s="1"/>
  <c r="IQ22" i="40"/>
  <c r="IR20"/>
  <c r="IS20" s="1"/>
  <c r="AG21" i="44" s="1"/>
  <c r="IQ20" i="40"/>
  <c r="IR18"/>
  <c r="IS18" s="1"/>
  <c r="AG19" i="44" s="1"/>
  <c r="IQ18" i="40"/>
  <c r="IR16"/>
  <c r="IS16" s="1"/>
  <c r="AG17" i="44" s="1"/>
  <c r="IQ16" i="40"/>
  <c r="IR14"/>
  <c r="IS14" s="1"/>
  <c r="AG15" i="44" s="1"/>
  <c r="IQ14" i="40"/>
  <c r="IR12"/>
  <c r="IS12" s="1"/>
  <c r="AG13" i="44" s="1"/>
  <c r="IQ12" i="40"/>
  <c r="IR10"/>
  <c r="IS10" s="1"/>
  <c r="AG11" i="44" s="1"/>
  <c r="IQ10" i="40"/>
  <c r="IR8"/>
  <c r="IS8" s="1"/>
  <c r="AG9" i="44" s="1"/>
  <c r="IQ8" i="40"/>
  <c r="IR6"/>
  <c r="IS6" s="1"/>
  <c r="AG7" i="44" s="1"/>
  <c r="IQ6" i="40"/>
  <c r="IR5"/>
  <c r="IS5" s="1"/>
  <c r="AG6" i="44" s="1"/>
  <c r="IQ5" i="40"/>
  <c r="IR3"/>
  <c r="IS3" s="1"/>
  <c r="AG4" i="44" s="1"/>
  <c r="IQ3" i="40"/>
  <c r="IT25"/>
  <c r="IT17"/>
  <c r="IT7"/>
  <c r="IT26"/>
  <c r="IT18"/>
  <c r="IT19"/>
  <c r="IT11"/>
  <c r="IT34"/>
  <c r="IT24"/>
  <c r="IT16"/>
  <c r="IT8"/>
  <c r="II10" i="42"/>
  <c r="HX24"/>
  <c r="HX12"/>
  <c r="HX5"/>
  <c r="II28"/>
  <c r="II27"/>
  <c r="HX28"/>
  <c r="HX27"/>
  <c r="II15"/>
  <c r="II9"/>
  <c r="IP3" i="41"/>
  <c r="IP4"/>
  <c r="IP5"/>
  <c r="IP29"/>
  <c r="IR29" s="1"/>
  <c r="IS29" s="1"/>
  <c r="IT29" s="1"/>
  <c r="IP6"/>
  <c r="IP7"/>
  <c r="IP8"/>
  <c r="IP9"/>
  <c r="IP10"/>
  <c r="IP11"/>
  <c r="IP12"/>
  <c r="IP27"/>
  <c r="IR27" s="1"/>
  <c r="IS27" s="1"/>
  <c r="IP13"/>
  <c r="IP14"/>
  <c r="IP15"/>
  <c r="IP16"/>
  <c r="IP17"/>
  <c r="IP28"/>
  <c r="IR28" s="1"/>
  <c r="IS28" s="1"/>
  <c r="IT28" s="1"/>
  <c r="IP18"/>
  <c r="IP26"/>
  <c r="IR26" s="1"/>
  <c r="IS26" s="1"/>
  <c r="IP24"/>
  <c r="IP25"/>
  <c r="IR25" s="1"/>
  <c r="IS25" s="1"/>
  <c r="IP19"/>
  <c r="IP2"/>
  <c r="IO3"/>
  <c r="IO4"/>
  <c r="IO5"/>
  <c r="IO29"/>
  <c r="IO6"/>
  <c r="IO7"/>
  <c r="IO8"/>
  <c r="IO9"/>
  <c r="IO10"/>
  <c r="IO11"/>
  <c r="IO12"/>
  <c r="IO27"/>
  <c r="IO13"/>
  <c r="IO14"/>
  <c r="IO15"/>
  <c r="IO16"/>
  <c r="IO17"/>
  <c r="IO28"/>
  <c r="IO18"/>
  <c r="IO26"/>
  <c r="IO24"/>
  <c r="IO25"/>
  <c r="IO19"/>
  <c r="IO2"/>
  <c r="IE2" i="40"/>
  <c r="IE3"/>
  <c r="IE4"/>
  <c r="IE5"/>
  <c r="IE34"/>
  <c r="IG34" s="1"/>
  <c r="IH34" s="1"/>
  <c r="IE6"/>
  <c r="IE7"/>
  <c r="IE8"/>
  <c r="IE9"/>
  <c r="IE10"/>
  <c r="IE11"/>
  <c r="IE12"/>
  <c r="IE13"/>
  <c r="IE14"/>
  <c r="IE15"/>
  <c r="IE16"/>
  <c r="IE17"/>
  <c r="IE18"/>
  <c r="IE19"/>
  <c r="IE20"/>
  <c r="IE21"/>
  <c r="IE22"/>
  <c r="IE23"/>
  <c r="IE24"/>
  <c r="IE25"/>
  <c r="IE26"/>
  <c r="IE33"/>
  <c r="ID2"/>
  <c r="ID3"/>
  <c r="ID4"/>
  <c r="ID5"/>
  <c r="ID34"/>
  <c r="ID6"/>
  <c r="ID7"/>
  <c r="ID8"/>
  <c r="ID9"/>
  <c r="ID10"/>
  <c r="ID11"/>
  <c r="ID12"/>
  <c r="ID13"/>
  <c r="ID14"/>
  <c r="ID15"/>
  <c r="ID16"/>
  <c r="ID17"/>
  <c r="ID18"/>
  <c r="ID19"/>
  <c r="ID20"/>
  <c r="ID21"/>
  <c r="ID22"/>
  <c r="ID23"/>
  <c r="ID24"/>
  <c r="ID25"/>
  <c r="ID26"/>
  <c r="ID33"/>
  <c r="HT2"/>
  <c r="HT3"/>
  <c r="HT4"/>
  <c r="HT5"/>
  <c r="HT34"/>
  <c r="HV34" s="1"/>
  <c r="HW34" s="1"/>
  <c r="HT6"/>
  <c r="HT7"/>
  <c r="HT8"/>
  <c r="HT9"/>
  <c r="HT10"/>
  <c r="HT11"/>
  <c r="HT12"/>
  <c r="HT13"/>
  <c r="HT14"/>
  <c r="HT15"/>
  <c r="HT16"/>
  <c r="HT17"/>
  <c r="HT18"/>
  <c r="HT19"/>
  <c r="HT20"/>
  <c r="HT21"/>
  <c r="HT22"/>
  <c r="HT23"/>
  <c r="HT24"/>
  <c r="HT25"/>
  <c r="HT26"/>
  <c r="HS2"/>
  <c r="HS3"/>
  <c r="HS4"/>
  <c r="HS5"/>
  <c r="HS34"/>
  <c r="HS6"/>
  <c r="HS7"/>
  <c r="HS8"/>
  <c r="HS9"/>
  <c r="HS10"/>
  <c r="HS11"/>
  <c r="HS12"/>
  <c r="HS13"/>
  <c r="HS14"/>
  <c r="HS15"/>
  <c r="HS16"/>
  <c r="HS17"/>
  <c r="HS18"/>
  <c r="HS19"/>
  <c r="HS20"/>
  <c r="HS21"/>
  <c r="HS22"/>
  <c r="HS23"/>
  <c r="HS24"/>
  <c r="HS25"/>
  <c r="HS26"/>
  <c r="HT33"/>
  <c r="HS33"/>
  <c r="GX19" i="42"/>
  <c r="GW19"/>
  <c r="GZ24"/>
  <c r="HA24" s="1"/>
  <c r="GX3"/>
  <c r="GX4"/>
  <c r="GX5"/>
  <c r="GX23"/>
  <c r="GX6"/>
  <c r="GX7"/>
  <c r="GX8"/>
  <c r="GX9"/>
  <c r="GX10"/>
  <c r="GX11"/>
  <c r="GX12"/>
  <c r="GX27"/>
  <c r="GZ27" s="1"/>
  <c r="HA27" s="1"/>
  <c r="GX13"/>
  <c r="GX14"/>
  <c r="GX15"/>
  <c r="GX30"/>
  <c r="GZ30" s="1"/>
  <c r="HA30" s="1"/>
  <c r="HB30" s="1"/>
  <c r="GX16"/>
  <c r="GX17"/>
  <c r="GX29"/>
  <c r="GZ29" s="1"/>
  <c r="HA29" s="1"/>
  <c r="HB29" s="1"/>
  <c r="GX28"/>
  <c r="GZ28" s="1"/>
  <c r="HA28" s="1"/>
  <c r="GW3"/>
  <c r="GW4"/>
  <c r="GW5"/>
  <c r="GW23"/>
  <c r="GW6"/>
  <c r="GW7"/>
  <c r="GW8"/>
  <c r="GW9"/>
  <c r="GW10"/>
  <c r="GW11"/>
  <c r="GW12"/>
  <c r="GW27"/>
  <c r="GW13"/>
  <c r="GW14"/>
  <c r="GW15"/>
  <c r="GW30"/>
  <c r="GW16"/>
  <c r="GW17"/>
  <c r="GW29"/>
  <c r="GW28"/>
  <c r="GW2"/>
  <c r="GX2"/>
  <c r="HI19"/>
  <c r="HH19"/>
  <c r="HK24"/>
  <c r="HL24" s="1"/>
  <c r="HI3"/>
  <c r="HI4"/>
  <c r="HI5"/>
  <c r="HI23"/>
  <c r="HI6"/>
  <c r="HI7"/>
  <c r="HI8"/>
  <c r="HI9"/>
  <c r="HI10"/>
  <c r="HI11"/>
  <c r="HI12"/>
  <c r="HI27"/>
  <c r="HK27" s="1"/>
  <c r="HL27" s="1"/>
  <c r="HI13"/>
  <c r="HI14"/>
  <c r="HI15"/>
  <c r="HI30"/>
  <c r="HK30" s="1"/>
  <c r="HL30" s="1"/>
  <c r="HM30" s="1"/>
  <c r="HI16"/>
  <c r="HI17"/>
  <c r="HI29"/>
  <c r="HK29" s="1"/>
  <c r="HL29" s="1"/>
  <c r="HM29" s="1"/>
  <c r="HI28"/>
  <c r="HK28" s="1"/>
  <c r="HL28" s="1"/>
  <c r="HH3"/>
  <c r="HH4"/>
  <c r="HH5"/>
  <c r="HH23"/>
  <c r="HH6"/>
  <c r="HH7"/>
  <c r="HH8"/>
  <c r="HH9"/>
  <c r="HH10"/>
  <c r="HH11"/>
  <c r="HH12"/>
  <c r="HH27"/>
  <c r="HH13"/>
  <c r="HH14"/>
  <c r="HH15"/>
  <c r="HH30"/>
  <c r="HH16"/>
  <c r="HH17"/>
  <c r="HH29"/>
  <c r="HH28"/>
  <c r="HI2"/>
  <c r="HH2"/>
  <c r="CG19"/>
  <c r="CF19"/>
  <c r="JR19"/>
  <c r="JQ19"/>
  <c r="JQ3"/>
  <c r="JR3"/>
  <c r="JS3" s="1"/>
  <c r="JQ4"/>
  <c r="JR4"/>
  <c r="JS4" s="1"/>
  <c r="JQ5"/>
  <c r="JR5"/>
  <c r="JS5" s="1"/>
  <c r="JQ23"/>
  <c r="JR23"/>
  <c r="JS23" s="1"/>
  <c r="JQ6"/>
  <c r="JR6"/>
  <c r="JS6" s="1"/>
  <c r="JQ7"/>
  <c r="JR7"/>
  <c r="JS7" s="1"/>
  <c r="JQ8"/>
  <c r="JR8"/>
  <c r="JS8" s="1"/>
  <c r="JQ9"/>
  <c r="JR9"/>
  <c r="JS9" s="1"/>
  <c r="JQ10"/>
  <c r="JR10"/>
  <c r="JS10" s="1"/>
  <c r="JQ11"/>
  <c r="JR11"/>
  <c r="JS11" s="1"/>
  <c r="JQ12"/>
  <c r="JR12"/>
  <c r="JS12" s="1"/>
  <c r="JQ27"/>
  <c r="JR27"/>
  <c r="JQ13"/>
  <c r="JR13"/>
  <c r="JS13" s="1"/>
  <c r="JQ14"/>
  <c r="JR14"/>
  <c r="JS14" s="1"/>
  <c r="JQ15"/>
  <c r="JR15"/>
  <c r="JS15" s="1"/>
  <c r="JQ30"/>
  <c r="JR30"/>
  <c r="JT30" s="1"/>
  <c r="JU30" s="1"/>
  <c r="JV30" s="1"/>
  <c r="JQ16"/>
  <c r="JR16"/>
  <c r="JS16" s="1"/>
  <c r="JQ17"/>
  <c r="JR17"/>
  <c r="JS17" s="1"/>
  <c r="JQ29"/>
  <c r="JR29"/>
  <c r="JT29" s="1"/>
  <c r="JU29" s="1"/>
  <c r="JV29" s="1"/>
  <c r="JQ28"/>
  <c r="JR28"/>
  <c r="JT24"/>
  <c r="JU24" s="1"/>
  <c r="JR2"/>
  <c r="JQ2"/>
  <c r="HI2" i="40"/>
  <c r="HI3"/>
  <c r="HI4"/>
  <c r="HI5"/>
  <c r="HI34"/>
  <c r="HK34" s="1"/>
  <c r="HL34" s="1"/>
  <c r="HI6"/>
  <c r="HI7"/>
  <c r="HI8"/>
  <c r="HI9"/>
  <c r="HI10"/>
  <c r="HI11"/>
  <c r="HI12"/>
  <c r="HI13"/>
  <c r="HI14"/>
  <c r="HI15"/>
  <c r="HI16"/>
  <c r="HI17"/>
  <c r="HI18"/>
  <c r="HI19"/>
  <c r="HI20"/>
  <c r="HI21"/>
  <c r="HI22"/>
  <c r="HI23"/>
  <c r="HI24"/>
  <c r="HI25"/>
  <c r="HI26"/>
  <c r="HI33"/>
  <c r="HH2"/>
  <c r="HH3"/>
  <c r="HH4"/>
  <c r="HH5"/>
  <c r="HH34"/>
  <c r="HH6"/>
  <c r="HH7"/>
  <c r="HH8"/>
  <c r="HH9"/>
  <c r="HH10"/>
  <c r="HH11"/>
  <c r="HH12"/>
  <c r="HH13"/>
  <c r="HH14"/>
  <c r="HH15"/>
  <c r="HH16"/>
  <c r="HH17"/>
  <c r="HH18"/>
  <c r="HH19"/>
  <c r="HH20"/>
  <c r="HH21"/>
  <c r="HH22"/>
  <c r="HH23"/>
  <c r="HH24"/>
  <c r="HH25"/>
  <c r="HH26"/>
  <c r="HH33"/>
  <c r="GX2"/>
  <c r="GX3"/>
  <c r="GX4"/>
  <c r="GX5"/>
  <c r="GX34"/>
  <c r="GZ34" s="1"/>
  <c r="HA34" s="1"/>
  <c r="GX6"/>
  <c r="GX7"/>
  <c r="GX8"/>
  <c r="GX9"/>
  <c r="GX10"/>
  <c r="GX11"/>
  <c r="GX12"/>
  <c r="GX13"/>
  <c r="GX14"/>
  <c r="GX15"/>
  <c r="GX16"/>
  <c r="GX17"/>
  <c r="GX18"/>
  <c r="GX19"/>
  <c r="GX20"/>
  <c r="GX21"/>
  <c r="GX22"/>
  <c r="GX23"/>
  <c r="GX24"/>
  <c r="GX25"/>
  <c r="GX26"/>
  <c r="GX33"/>
  <c r="GW2"/>
  <c r="GW3"/>
  <c r="GW4"/>
  <c r="GW5"/>
  <c r="GW34"/>
  <c r="GW6"/>
  <c r="GW7"/>
  <c r="GW8"/>
  <c r="GW9"/>
  <c r="GW10"/>
  <c r="GW11"/>
  <c r="GW12"/>
  <c r="GW13"/>
  <c r="GW14"/>
  <c r="GW15"/>
  <c r="GW16"/>
  <c r="GW17"/>
  <c r="GW18"/>
  <c r="GW19"/>
  <c r="GW20"/>
  <c r="GW21"/>
  <c r="GW22"/>
  <c r="GW23"/>
  <c r="GW24"/>
  <c r="GW25"/>
  <c r="GW26"/>
  <c r="GW33"/>
  <c r="EJ31" i="41"/>
  <c r="EL31" s="1"/>
  <c r="EM31" s="1"/>
  <c r="EN31" s="1"/>
  <c r="EI31"/>
  <c r="EJ30"/>
  <c r="EL30" s="1"/>
  <c r="EM30" s="1"/>
  <c r="EN30" s="1"/>
  <c r="EI30"/>
  <c r="HT31"/>
  <c r="HV31" s="1"/>
  <c r="HW31" s="1"/>
  <c r="HX31" s="1"/>
  <c r="HS31"/>
  <c r="HT30"/>
  <c r="HV30" s="1"/>
  <c r="HW30" s="1"/>
  <c r="HX30" s="1"/>
  <c r="HS30"/>
  <c r="EU31"/>
  <c r="EW31" s="1"/>
  <c r="EX31" s="1"/>
  <c r="EY31" s="1"/>
  <c r="ET31"/>
  <c r="AR31"/>
  <c r="AT31" s="1"/>
  <c r="AU31" s="1"/>
  <c r="AV31" s="1"/>
  <c r="AQ31"/>
  <c r="AR30"/>
  <c r="AT30" s="1"/>
  <c r="AU30" s="1"/>
  <c r="AV30" s="1"/>
  <c r="AQ30"/>
  <c r="HT3"/>
  <c r="HT4"/>
  <c r="HT5"/>
  <c r="HT29"/>
  <c r="HV29" s="1"/>
  <c r="HW29" s="1"/>
  <c r="HX29" s="1"/>
  <c r="HT6"/>
  <c r="HT7"/>
  <c r="HT8"/>
  <c r="HT9"/>
  <c r="HT10"/>
  <c r="HT11"/>
  <c r="HT12"/>
  <c r="HT27"/>
  <c r="HV27" s="1"/>
  <c r="HW27" s="1"/>
  <c r="HT13"/>
  <c r="HT14"/>
  <c r="HT15"/>
  <c r="HT16"/>
  <c r="HT17"/>
  <c r="HT28"/>
  <c r="HV28" s="1"/>
  <c r="HW28" s="1"/>
  <c r="HX28" s="1"/>
  <c r="HT18"/>
  <c r="HT26"/>
  <c r="HV26" s="1"/>
  <c r="HW26" s="1"/>
  <c r="HT24"/>
  <c r="HT25"/>
  <c r="HV25" s="1"/>
  <c r="HW25" s="1"/>
  <c r="HT19"/>
  <c r="HT2"/>
  <c r="HS3"/>
  <c r="HS4"/>
  <c r="HS5"/>
  <c r="HS29"/>
  <c r="HS6"/>
  <c r="HS7"/>
  <c r="HS8"/>
  <c r="HS9"/>
  <c r="HS10"/>
  <c r="HS11"/>
  <c r="HS12"/>
  <c r="HS27"/>
  <c r="HS13"/>
  <c r="HS14"/>
  <c r="HS15"/>
  <c r="HS16"/>
  <c r="HS17"/>
  <c r="HS28"/>
  <c r="HS18"/>
  <c r="HS26"/>
  <c r="HS24"/>
  <c r="HS25"/>
  <c r="HS19"/>
  <c r="HS2"/>
  <c r="DN19" i="42"/>
  <c r="DM19"/>
  <c r="BN19"/>
  <c r="BM19"/>
  <c r="BC19"/>
  <c r="BB19"/>
  <c r="AG19"/>
  <c r="AF19"/>
  <c r="V19"/>
  <c r="U19"/>
  <c r="L19"/>
  <c r="M19" s="1"/>
  <c r="L20" i="45" s="1"/>
  <c r="FQ19" i="42"/>
  <c r="FP19"/>
  <c r="GB19"/>
  <c r="GA19"/>
  <c r="FF19"/>
  <c r="FE19"/>
  <c r="JG19"/>
  <c r="JF19"/>
  <c r="GX3" i="41"/>
  <c r="GX4"/>
  <c r="GX5"/>
  <c r="GX29"/>
  <c r="GZ29" s="1"/>
  <c r="HA29" s="1"/>
  <c r="HB29" s="1"/>
  <c r="GX6"/>
  <c r="GX7"/>
  <c r="GX8"/>
  <c r="GX9"/>
  <c r="GX10"/>
  <c r="GX11"/>
  <c r="GX12"/>
  <c r="GX27"/>
  <c r="GZ27" s="1"/>
  <c r="HA27" s="1"/>
  <c r="GX13"/>
  <c r="GX14"/>
  <c r="GX15"/>
  <c r="GX16"/>
  <c r="GX17"/>
  <c r="GX28"/>
  <c r="GZ28" s="1"/>
  <c r="HA28" s="1"/>
  <c r="HB28" s="1"/>
  <c r="GX18"/>
  <c r="GX26"/>
  <c r="GZ26" s="1"/>
  <c r="HA26" s="1"/>
  <c r="GX24"/>
  <c r="GX25"/>
  <c r="GZ25" s="1"/>
  <c r="HA25" s="1"/>
  <c r="GX19"/>
  <c r="GX2"/>
  <c r="GW3"/>
  <c r="GW4"/>
  <c r="GW5"/>
  <c r="GW29"/>
  <c r="GW6"/>
  <c r="GW7"/>
  <c r="GW8"/>
  <c r="GW9"/>
  <c r="GW10"/>
  <c r="GW11"/>
  <c r="GW12"/>
  <c r="GW27"/>
  <c r="GW13"/>
  <c r="GW14"/>
  <c r="GW15"/>
  <c r="GW16"/>
  <c r="GW17"/>
  <c r="GW28"/>
  <c r="GW18"/>
  <c r="GW26"/>
  <c r="GW24"/>
  <c r="GW25"/>
  <c r="GW19"/>
  <c r="GW2"/>
  <c r="II3" i="42" l="1"/>
  <c r="II13"/>
  <c r="HX9"/>
  <c r="HX17"/>
  <c r="HX8"/>
  <c r="HX15"/>
  <c r="II6"/>
  <c r="II16"/>
  <c r="II4"/>
  <c r="II11"/>
  <c r="II14"/>
  <c r="II7"/>
  <c r="II17"/>
  <c r="HX3"/>
  <c r="HX6"/>
  <c r="HX10"/>
  <c r="HX13"/>
  <c r="HX16"/>
  <c r="II5"/>
  <c r="II8"/>
  <c r="II12"/>
  <c r="IT3" i="40"/>
  <c r="IT10"/>
  <c r="JY19" i="42"/>
  <c r="HX4"/>
  <c r="HX7"/>
  <c r="HX11"/>
  <c r="HX14"/>
  <c r="JZ19"/>
  <c r="KA19" s="1"/>
  <c r="KB19" s="1"/>
  <c r="AI19"/>
  <c r="AJ19" s="1"/>
  <c r="O20" i="45" s="1"/>
  <c r="AH19" i="42"/>
  <c r="BP19"/>
  <c r="BQ19" s="1"/>
  <c r="R20" i="45" s="1"/>
  <c r="BO19" i="42"/>
  <c r="HK19"/>
  <c r="HL19" s="1"/>
  <c r="AD20" i="45" s="1"/>
  <c r="HJ19" i="42"/>
  <c r="II19"/>
  <c r="X19"/>
  <c r="Y19" s="1"/>
  <c r="N20" i="45" s="1"/>
  <c r="PD19" i="42"/>
  <c r="SR19" s="1"/>
  <c r="W19"/>
  <c r="BE19"/>
  <c r="BF19" s="1"/>
  <c r="BD19"/>
  <c r="DP19"/>
  <c r="DQ19" s="1"/>
  <c r="V20" i="45" s="1"/>
  <c r="DO19" i="42"/>
  <c r="JI19"/>
  <c r="JJ19" s="1"/>
  <c r="AH20" i="45" s="1"/>
  <c r="JH19" i="42"/>
  <c r="FH19"/>
  <c r="FI19" s="1"/>
  <c r="Y20" i="45" s="1"/>
  <c r="FG19" i="42"/>
  <c r="GD19"/>
  <c r="GE19" s="1"/>
  <c r="AA20" i="45" s="1"/>
  <c r="GC19" i="42"/>
  <c r="FS19"/>
  <c r="FT19" s="1"/>
  <c r="Z20" i="45" s="1"/>
  <c r="FR19" i="42"/>
  <c r="JT19"/>
  <c r="JU19" s="1"/>
  <c r="AI20" i="45" s="1"/>
  <c r="JS19" i="42"/>
  <c r="CI19"/>
  <c r="CJ19" s="1"/>
  <c r="S20" i="45" s="1"/>
  <c r="CH19" i="42"/>
  <c r="GZ19"/>
  <c r="HA19" s="1"/>
  <c r="AC20" i="45" s="1"/>
  <c r="GY19" i="42"/>
  <c r="HK2"/>
  <c r="HL2" s="1"/>
  <c r="HM2" s="1"/>
  <c r="HJ2"/>
  <c r="HK16"/>
  <c r="HL16" s="1"/>
  <c r="AD17" i="45" s="1"/>
  <c r="HJ16" i="42"/>
  <c r="HK15"/>
  <c r="HL15" s="1"/>
  <c r="AD16" i="45" s="1"/>
  <c r="HJ15" i="42"/>
  <c r="HK13"/>
  <c r="HL13" s="1"/>
  <c r="AD14" i="45" s="1"/>
  <c r="HJ13" i="42"/>
  <c r="HK12"/>
  <c r="HL12" s="1"/>
  <c r="AD13" i="45" s="1"/>
  <c r="HJ12" i="42"/>
  <c r="HK10"/>
  <c r="HL10" s="1"/>
  <c r="AD11" i="45" s="1"/>
  <c r="HJ10" i="42"/>
  <c r="HK8"/>
  <c r="HL8" s="1"/>
  <c r="AD9" i="45" s="1"/>
  <c r="HJ8" i="42"/>
  <c r="HK6"/>
  <c r="HL6" s="1"/>
  <c r="AD7" i="45" s="1"/>
  <c r="HJ6" i="42"/>
  <c r="HK5"/>
  <c r="HL5" s="1"/>
  <c r="AD6" i="45" s="1"/>
  <c r="HJ5" i="42"/>
  <c r="HK3"/>
  <c r="HL3" s="1"/>
  <c r="AD4" i="45" s="1"/>
  <c r="HJ3" i="42"/>
  <c r="GZ2"/>
  <c r="HA2" s="1"/>
  <c r="GY2"/>
  <c r="GZ17"/>
  <c r="HA17" s="1"/>
  <c r="AC18" i="45" s="1"/>
  <c r="GY17" i="42"/>
  <c r="GZ14"/>
  <c r="HA14" s="1"/>
  <c r="AC15" i="45" s="1"/>
  <c r="GY14" i="42"/>
  <c r="GZ11"/>
  <c r="HA11" s="1"/>
  <c r="AC12" i="45" s="1"/>
  <c r="GY11" i="42"/>
  <c r="GZ9"/>
  <c r="HA9" s="1"/>
  <c r="AC10" i="45" s="1"/>
  <c r="GY9" i="42"/>
  <c r="GZ7"/>
  <c r="HA7" s="1"/>
  <c r="AC8" i="45" s="1"/>
  <c r="GY7" i="42"/>
  <c r="GZ23"/>
  <c r="HA23" s="1"/>
  <c r="GY23"/>
  <c r="GZ4"/>
  <c r="HA4" s="1"/>
  <c r="AC5" i="45" s="1"/>
  <c r="GY4" i="42"/>
  <c r="JT2"/>
  <c r="JU2" s="1"/>
  <c r="JV2" s="1"/>
  <c r="JS2"/>
  <c r="HK17"/>
  <c r="HL17" s="1"/>
  <c r="AD18" i="45" s="1"/>
  <c r="HJ17" i="42"/>
  <c r="HK14"/>
  <c r="HL14" s="1"/>
  <c r="AD15" i="45" s="1"/>
  <c r="HJ14" i="42"/>
  <c r="HK11"/>
  <c r="HL11" s="1"/>
  <c r="AD12" i="45" s="1"/>
  <c r="HJ11" i="42"/>
  <c r="HK9"/>
  <c r="HL9" s="1"/>
  <c r="AD10" i="45" s="1"/>
  <c r="HJ9" i="42"/>
  <c r="HK7"/>
  <c r="HL7" s="1"/>
  <c r="AD8" i="45" s="1"/>
  <c r="HJ7" i="42"/>
  <c r="HK23"/>
  <c r="HL23" s="1"/>
  <c r="HJ23"/>
  <c r="HK4"/>
  <c r="HL4" s="1"/>
  <c r="AD5" i="45" s="1"/>
  <c r="HJ4" i="42"/>
  <c r="GZ16"/>
  <c r="HA16" s="1"/>
  <c r="AC17" i="45" s="1"/>
  <c r="GY16" i="42"/>
  <c r="GZ15"/>
  <c r="HA15" s="1"/>
  <c r="AC16" i="45" s="1"/>
  <c r="GY15" i="42"/>
  <c r="GZ13"/>
  <c r="HA13" s="1"/>
  <c r="AC14" i="45" s="1"/>
  <c r="GY13" i="42"/>
  <c r="GZ12"/>
  <c r="HA12" s="1"/>
  <c r="AC13" i="45" s="1"/>
  <c r="GY12" i="42"/>
  <c r="GZ10"/>
  <c r="HA10" s="1"/>
  <c r="AC11" i="45" s="1"/>
  <c r="GY10" i="42"/>
  <c r="GZ8"/>
  <c r="HA8" s="1"/>
  <c r="AC9" i="45" s="1"/>
  <c r="GY8" i="42"/>
  <c r="GZ6"/>
  <c r="HA6" s="1"/>
  <c r="AC7" i="45" s="1"/>
  <c r="GY6" i="42"/>
  <c r="GZ5"/>
  <c r="HA5" s="1"/>
  <c r="AC6" i="45" s="1"/>
  <c r="GY5" i="42"/>
  <c r="GZ3"/>
  <c r="HA3" s="1"/>
  <c r="AC4" i="45" s="1"/>
  <c r="GY3" i="42"/>
  <c r="GZ33" i="40"/>
  <c r="HA33" s="1"/>
  <c r="HB33" s="1"/>
  <c r="GY33"/>
  <c r="GZ25"/>
  <c r="HA25" s="1"/>
  <c r="AC26" i="44" s="1"/>
  <c r="GY25" i="40"/>
  <c r="GZ23"/>
  <c r="HA23" s="1"/>
  <c r="AC24" i="44" s="1"/>
  <c r="GY23" i="40"/>
  <c r="GZ21"/>
  <c r="HA21" s="1"/>
  <c r="AC22" i="44" s="1"/>
  <c r="GY21" i="40"/>
  <c r="GZ19"/>
  <c r="HA19" s="1"/>
  <c r="AC20" i="44" s="1"/>
  <c r="GY19" i="40"/>
  <c r="GZ17"/>
  <c r="HA17" s="1"/>
  <c r="AC18" i="44" s="1"/>
  <c r="GY17" i="40"/>
  <c r="GZ15"/>
  <c r="HA15" s="1"/>
  <c r="AC16" i="44" s="1"/>
  <c r="GY15" i="40"/>
  <c r="GZ13"/>
  <c r="HA13" s="1"/>
  <c r="AC14" i="44" s="1"/>
  <c r="GY13" i="40"/>
  <c r="GZ11"/>
  <c r="HA11" s="1"/>
  <c r="AC12" i="44" s="1"/>
  <c r="GY11" i="40"/>
  <c r="GZ9"/>
  <c r="HA9" s="1"/>
  <c r="AC10" i="44" s="1"/>
  <c r="GY9" i="40"/>
  <c r="GZ7"/>
  <c r="HA7" s="1"/>
  <c r="AC8" i="44" s="1"/>
  <c r="GY7" i="40"/>
  <c r="GZ4"/>
  <c r="HA4" s="1"/>
  <c r="AC5" i="44" s="1"/>
  <c r="GY4" i="40"/>
  <c r="GZ2"/>
  <c r="HA2" s="1"/>
  <c r="AC3" i="44" s="1"/>
  <c r="GY2" i="40"/>
  <c r="HK33"/>
  <c r="HL33" s="1"/>
  <c r="HM33" s="1"/>
  <c r="HJ33"/>
  <c r="HK25"/>
  <c r="HL25" s="1"/>
  <c r="AD26" i="44" s="1"/>
  <c r="HJ25" i="40"/>
  <c r="HK23"/>
  <c r="HL23" s="1"/>
  <c r="AD24" i="44" s="1"/>
  <c r="HJ23" i="40"/>
  <c r="HK21"/>
  <c r="HL21" s="1"/>
  <c r="AD22" i="44" s="1"/>
  <c r="HJ21" i="40"/>
  <c r="HK19"/>
  <c r="HL19" s="1"/>
  <c r="AD20" i="44" s="1"/>
  <c r="HJ19" i="40"/>
  <c r="HK17"/>
  <c r="HL17" s="1"/>
  <c r="AD18" i="44" s="1"/>
  <c r="HJ17" i="40"/>
  <c r="HK15"/>
  <c r="HL15" s="1"/>
  <c r="AD16" i="44" s="1"/>
  <c r="HJ15" i="40"/>
  <c r="HK13"/>
  <c r="HL13" s="1"/>
  <c r="AD14" i="44" s="1"/>
  <c r="HJ13" i="40"/>
  <c r="HK11"/>
  <c r="HL11" s="1"/>
  <c r="AD12" i="44" s="1"/>
  <c r="HJ11" i="40"/>
  <c r="HK9"/>
  <c r="HL9" s="1"/>
  <c r="AD10" i="44" s="1"/>
  <c r="HJ9" i="40"/>
  <c r="HK7"/>
  <c r="HL7" s="1"/>
  <c r="AD8" i="44" s="1"/>
  <c r="HJ7" i="40"/>
  <c r="HK4"/>
  <c r="HL4" s="1"/>
  <c r="AD5" i="44" s="1"/>
  <c r="HJ4" i="40"/>
  <c r="HK2"/>
  <c r="HL2" s="1"/>
  <c r="AD3" i="44" s="1"/>
  <c r="HJ2" i="40"/>
  <c r="HV26"/>
  <c r="HW26" s="1"/>
  <c r="AE27" i="44" s="1"/>
  <c r="HU26" i="40"/>
  <c r="HV24"/>
  <c r="HW24" s="1"/>
  <c r="AE25" i="44" s="1"/>
  <c r="HU24" i="40"/>
  <c r="HV22"/>
  <c r="HW22" s="1"/>
  <c r="AE23" i="44" s="1"/>
  <c r="HU22" i="40"/>
  <c r="HV20"/>
  <c r="HW20" s="1"/>
  <c r="AE21" i="44" s="1"/>
  <c r="HU20" i="40"/>
  <c r="HV18"/>
  <c r="HW18" s="1"/>
  <c r="AE19" i="44" s="1"/>
  <c r="HU18" i="40"/>
  <c r="HV16"/>
  <c r="HW16" s="1"/>
  <c r="AE17" i="44" s="1"/>
  <c r="HU16" i="40"/>
  <c r="HV14"/>
  <c r="HW14" s="1"/>
  <c r="AE15" i="44" s="1"/>
  <c r="HU14" i="40"/>
  <c r="HV12"/>
  <c r="HW12" s="1"/>
  <c r="AE13" i="44" s="1"/>
  <c r="HU12" i="40"/>
  <c r="HV10"/>
  <c r="HW10" s="1"/>
  <c r="AE11" i="44" s="1"/>
  <c r="HU10" i="40"/>
  <c r="HV8"/>
  <c r="HW8" s="1"/>
  <c r="AE9" i="44" s="1"/>
  <c r="HU8" i="40"/>
  <c r="HV6"/>
  <c r="HW6" s="1"/>
  <c r="AE7" i="44" s="1"/>
  <c r="HU6" i="40"/>
  <c r="HV5"/>
  <c r="HW5" s="1"/>
  <c r="AE6" i="44" s="1"/>
  <c r="HU5" i="40"/>
  <c r="HV3"/>
  <c r="HW3" s="1"/>
  <c r="AE4" i="44" s="1"/>
  <c r="HU3" i="40"/>
  <c r="IG26"/>
  <c r="IH26" s="1"/>
  <c r="AF27" i="44" s="1"/>
  <c r="IF26" i="40"/>
  <c r="IG24"/>
  <c r="IH24" s="1"/>
  <c r="AF25" i="44" s="1"/>
  <c r="IF24" i="40"/>
  <c r="IG22"/>
  <c r="IH22" s="1"/>
  <c r="AF23" i="44" s="1"/>
  <c r="IF22" i="40"/>
  <c r="IG20"/>
  <c r="IH20" s="1"/>
  <c r="AF21" i="44" s="1"/>
  <c r="IF20" i="40"/>
  <c r="IG18"/>
  <c r="IH18" s="1"/>
  <c r="AF19" i="44" s="1"/>
  <c r="IF18" i="40"/>
  <c r="IG16"/>
  <c r="IH16" s="1"/>
  <c r="AF17" i="44" s="1"/>
  <c r="IF16" i="40"/>
  <c r="IG14"/>
  <c r="IH14" s="1"/>
  <c r="AF15" i="44" s="1"/>
  <c r="IF14" i="40"/>
  <c r="IG12"/>
  <c r="IH12" s="1"/>
  <c r="AF13" i="44" s="1"/>
  <c r="IF12" i="40"/>
  <c r="IG10"/>
  <c r="IH10" s="1"/>
  <c r="AF11" i="44" s="1"/>
  <c r="IF10" i="40"/>
  <c r="IG8"/>
  <c r="IH8" s="1"/>
  <c r="AF9" i="44" s="1"/>
  <c r="IF8" i="40"/>
  <c r="IG6"/>
  <c r="IH6" s="1"/>
  <c r="AF7" i="44" s="1"/>
  <c r="IF6" i="40"/>
  <c r="IG5"/>
  <c r="IH5" s="1"/>
  <c r="AF6" i="44" s="1"/>
  <c r="IF5" i="40"/>
  <c r="IG3"/>
  <c r="IH3" s="1"/>
  <c r="AF4" i="44" s="1"/>
  <c r="IF3" i="40"/>
  <c r="GZ26"/>
  <c r="HA26" s="1"/>
  <c r="AC27" i="44" s="1"/>
  <c r="GY26" i="40"/>
  <c r="GZ24"/>
  <c r="HA24" s="1"/>
  <c r="AC25" i="44" s="1"/>
  <c r="GY24" i="40"/>
  <c r="GZ22"/>
  <c r="HA22" s="1"/>
  <c r="AC23" i="44" s="1"/>
  <c r="GY22" i="40"/>
  <c r="GZ20"/>
  <c r="HA20" s="1"/>
  <c r="AC21" i="44" s="1"/>
  <c r="GY20" i="40"/>
  <c r="GZ18"/>
  <c r="HA18" s="1"/>
  <c r="AC19" i="44" s="1"/>
  <c r="GY18" i="40"/>
  <c r="GZ16"/>
  <c r="HA16" s="1"/>
  <c r="AC17" i="44" s="1"/>
  <c r="GY16" i="40"/>
  <c r="GZ14"/>
  <c r="HA14" s="1"/>
  <c r="AC15" i="44" s="1"/>
  <c r="GY14" i="40"/>
  <c r="GZ12"/>
  <c r="HA12" s="1"/>
  <c r="AC13" i="44" s="1"/>
  <c r="GY12" i="40"/>
  <c r="GZ10"/>
  <c r="HA10" s="1"/>
  <c r="AC11" i="44" s="1"/>
  <c r="GY10" i="40"/>
  <c r="GZ8"/>
  <c r="HA8" s="1"/>
  <c r="AC9" i="44" s="1"/>
  <c r="GY8" i="40"/>
  <c r="GZ6"/>
  <c r="HA6" s="1"/>
  <c r="AC7" i="44" s="1"/>
  <c r="GY6" i="40"/>
  <c r="GZ5"/>
  <c r="HA5" s="1"/>
  <c r="AC6" i="44" s="1"/>
  <c r="GY5" i="40"/>
  <c r="GZ3"/>
  <c r="HA3" s="1"/>
  <c r="AC4" i="44" s="1"/>
  <c r="GY3" i="40"/>
  <c r="HK26"/>
  <c r="HL26" s="1"/>
  <c r="AD27" i="44" s="1"/>
  <c r="HJ26" i="40"/>
  <c r="HK24"/>
  <c r="HL24" s="1"/>
  <c r="AD25" i="44" s="1"/>
  <c r="HJ24" i="40"/>
  <c r="HK22"/>
  <c r="HL22" s="1"/>
  <c r="AD23" i="44" s="1"/>
  <c r="HJ22" i="40"/>
  <c r="HK20"/>
  <c r="HL20" s="1"/>
  <c r="AD21" i="44" s="1"/>
  <c r="HJ20" i="40"/>
  <c r="HK18"/>
  <c r="HL18" s="1"/>
  <c r="AD19" i="44" s="1"/>
  <c r="HJ18" i="40"/>
  <c r="HK16"/>
  <c r="HL16" s="1"/>
  <c r="AD17" i="44" s="1"/>
  <c r="HJ16" i="40"/>
  <c r="HK14"/>
  <c r="HL14" s="1"/>
  <c r="AD15" i="44" s="1"/>
  <c r="HJ14" i="40"/>
  <c r="HK12"/>
  <c r="HL12" s="1"/>
  <c r="AD13" i="44" s="1"/>
  <c r="HJ12" i="40"/>
  <c r="HK10"/>
  <c r="HL10" s="1"/>
  <c r="AD11" i="44" s="1"/>
  <c r="HJ10" i="40"/>
  <c r="HK8"/>
  <c r="HL8" s="1"/>
  <c r="AD9" i="44" s="1"/>
  <c r="HJ8" i="40"/>
  <c r="HK6"/>
  <c r="HL6" s="1"/>
  <c r="AD7" i="44" s="1"/>
  <c r="HJ6" i="40"/>
  <c r="HK5"/>
  <c r="HL5" s="1"/>
  <c r="AD6" i="44" s="1"/>
  <c r="HJ5" i="40"/>
  <c r="HK3"/>
  <c r="HL3" s="1"/>
  <c r="AD4" i="44" s="1"/>
  <c r="HJ3" i="40"/>
  <c r="HV33"/>
  <c r="HW33" s="1"/>
  <c r="HX33" s="1"/>
  <c r="HU33"/>
  <c r="HV25"/>
  <c r="HW25" s="1"/>
  <c r="AE26" i="44" s="1"/>
  <c r="HU25" i="40"/>
  <c r="HV23"/>
  <c r="HW23" s="1"/>
  <c r="AE24" i="44" s="1"/>
  <c r="HU23" i="40"/>
  <c r="HV21"/>
  <c r="HW21" s="1"/>
  <c r="AE22" i="44" s="1"/>
  <c r="HU21" i="40"/>
  <c r="HV19"/>
  <c r="HW19" s="1"/>
  <c r="AE20" i="44" s="1"/>
  <c r="HU19" i="40"/>
  <c r="HV17"/>
  <c r="HW17" s="1"/>
  <c r="AE18" i="44" s="1"/>
  <c r="HU17" i="40"/>
  <c r="HV15"/>
  <c r="HW15" s="1"/>
  <c r="AE16" i="44" s="1"/>
  <c r="HU15" i="40"/>
  <c r="HV13"/>
  <c r="HW13" s="1"/>
  <c r="AE14" i="44" s="1"/>
  <c r="HU13" i="40"/>
  <c r="HV11"/>
  <c r="HW11" s="1"/>
  <c r="AE12" i="44" s="1"/>
  <c r="HU11" i="40"/>
  <c r="HV9"/>
  <c r="HW9" s="1"/>
  <c r="AE10" i="44" s="1"/>
  <c r="HU9" i="40"/>
  <c r="HV7"/>
  <c r="HW7" s="1"/>
  <c r="AE8" i="44" s="1"/>
  <c r="HU7" i="40"/>
  <c r="HV4"/>
  <c r="HW4" s="1"/>
  <c r="AE5" i="44" s="1"/>
  <c r="HU4" i="40"/>
  <c r="HV2"/>
  <c r="HW2" s="1"/>
  <c r="AE3" i="44" s="1"/>
  <c r="HU2" i="40"/>
  <c r="IG33"/>
  <c r="IH33" s="1"/>
  <c r="IF33"/>
  <c r="IG25"/>
  <c r="IH25" s="1"/>
  <c r="AF26" i="44" s="1"/>
  <c r="IF25" i="40"/>
  <c r="IG23"/>
  <c r="IH23" s="1"/>
  <c r="AF24" i="44" s="1"/>
  <c r="IF23" i="40"/>
  <c r="IG21"/>
  <c r="IH21" s="1"/>
  <c r="AF22" i="44" s="1"/>
  <c r="IF21" i="40"/>
  <c r="IG19"/>
  <c r="IH19" s="1"/>
  <c r="AF20" i="44" s="1"/>
  <c r="IF19" i="40"/>
  <c r="IG17"/>
  <c r="IH17" s="1"/>
  <c r="AF18" i="44" s="1"/>
  <c r="IF17" i="40"/>
  <c r="IG15"/>
  <c r="IH15" s="1"/>
  <c r="AF16" i="44" s="1"/>
  <c r="IF15" i="40"/>
  <c r="IG13"/>
  <c r="IH13" s="1"/>
  <c r="AF14" i="44" s="1"/>
  <c r="IF13" i="40"/>
  <c r="IG11"/>
  <c r="IH11" s="1"/>
  <c r="AF12" i="44" s="1"/>
  <c r="IF11" i="40"/>
  <c r="IG9"/>
  <c r="IH9" s="1"/>
  <c r="AF10" i="44" s="1"/>
  <c r="IF9" i="40"/>
  <c r="IG7"/>
  <c r="IH7" s="1"/>
  <c r="AF8" i="44" s="1"/>
  <c r="IF7" i="40"/>
  <c r="IG4"/>
  <c r="IH4" s="1"/>
  <c r="AF5" i="44" s="1"/>
  <c r="IF4" i="40"/>
  <c r="IG2"/>
  <c r="IH2" s="1"/>
  <c r="AF3" i="44" s="1"/>
  <c r="IF2" i="40"/>
  <c r="IT5"/>
  <c r="IT12"/>
  <c r="IT20"/>
  <c r="IT2"/>
  <c r="IT9"/>
  <c r="IT15"/>
  <c r="IT23"/>
  <c r="IT6"/>
  <c r="IT14"/>
  <c r="IT22"/>
  <c r="IT4"/>
  <c r="IT13"/>
  <c r="IT21"/>
  <c r="GZ16" i="41"/>
  <c r="HA16" s="1"/>
  <c r="AC17" i="43" s="1"/>
  <c r="GY16" i="41"/>
  <c r="GZ14"/>
  <c r="HA14" s="1"/>
  <c r="AC15" i="43" s="1"/>
  <c r="GY14" i="41"/>
  <c r="HV19"/>
  <c r="HW19" s="1"/>
  <c r="AE20" i="43" s="1"/>
  <c r="HU19" i="41"/>
  <c r="HV24"/>
  <c r="HW24" s="1"/>
  <c r="HX24" s="1"/>
  <c r="HU24"/>
  <c r="HV18"/>
  <c r="HW18" s="1"/>
  <c r="AE19" i="43" s="1"/>
  <c r="HU18" i="41"/>
  <c r="HV17"/>
  <c r="HW17" s="1"/>
  <c r="AE18" i="43" s="1"/>
  <c r="HU17" i="41"/>
  <c r="HV15"/>
  <c r="HW15" s="1"/>
  <c r="AE16" i="43" s="1"/>
  <c r="HU15" i="41"/>
  <c r="HV13"/>
  <c r="HW13" s="1"/>
  <c r="AE14" i="43" s="1"/>
  <c r="HU13" i="41"/>
  <c r="HV12"/>
  <c r="HW12" s="1"/>
  <c r="AE13" i="43" s="1"/>
  <c r="HU12" i="41"/>
  <c r="HV10"/>
  <c r="HW10" s="1"/>
  <c r="AE11" i="43" s="1"/>
  <c r="HU10" i="41"/>
  <c r="HV8"/>
  <c r="HW8" s="1"/>
  <c r="AE9" i="43" s="1"/>
  <c r="HU8" i="41"/>
  <c r="HV6"/>
  <c r="HW6" s="1"/>
  <c r="AE7" i="43" s="1"/>
  <c r="HU6" i="41"/>
  <c r="HV5"/>
  <c r="HW5" s="1"/>
  <c r="AE6" i="43" s="1"/>
  <c r="HU5" i="41"/>
  <c r="HV3"/>
  <c r="HW3" s="1"/>
  <c r="AE4" i="43" s="1"/>
  <c r="HU3" i="41"/>
  <c r="IR2"/>
  <c r="IS2" s="1"/>
  <c r="IT2" s="1"/>
  <c r="IQ2"/>
  <c r="IR16"/>
  <c r="IS16" s="1"/>
  <c r="AG17" i="43" s="1"/>
  <c r="IQ16" i="41"/>
  <c r="IR14"/>
  <c r="IS14" s="1"/>
  <c r="AG15" i="43" s="1"/>
  <c r="IQ14" i="41"/>
  <c r="IR11"/>
  <c r="IS11" s="1"/>
  <c r="AG12" i="43" s="1"/>
  <c r="IQ11" i="41"/>
  <c r="IR9"/>
  <c r="IS9" s="1"/>
  <c r="AG10" i="43" s="1"/>
  <c r="IQ9" i="41"/>
  <c r="IR7"/>
  <c r="IS7" s="1"/>
  <c r="AG8" i="43" s="1"/>
  <c r="IQ7" i="41"/>
  <c r="IR4"/>
  <c r="IS4" s="1"/>
  <c r="AG5" i="43" s="1"/>
  <c r="IQ4" i="41"/>
  <c r="GZ2"/>
  <c r="HA2" s="1"/>
  <c r="HB2" s="1"/>
  <c r="GY2"/>
  <c r="GZ11"/>
  <c r="HA11" s="1"/>
  <c r="AC12" i="43" s="1"/>
  <c r="GY11" i="41"/>
  <c r="GZ9"/>
  <c r="HA9" s="1"/>
  <c r="AC10" i="43" s="1"/>
  <c r="GY9" i="41"/>
  <c r="GZ7"/>
  <c r="HA7" s="1"/>
  <c r="AC8" i="43" s="1"/>
  <c r="GY7" i="41"/>
  <c r="GZ4"/>
  <c r="HA4" s="1"/>
  <c r="AC5" i="43" s="1"/>
  <c r="GY4" i="41"/>
  <c r="GZ19"/>
  <c r="HA19" s="1"/>
  <c r="AC20" i="43" s="1"/>
  <c r="GY19" i="41"/>
  <c r="GZ24"/>
  <c r="HA24" s="1"/>
  <c r="GY24"/>
  <c r="GZ18"/>
  <c r="HA18" s="1"/>
  <c r="AC19" i="43" s="1"/>
  <c r="GY18" i="41"/>
  <c r="GZ17"/>
  <c r="HA17" s="1"/>
  <c r="AC18" i="43" s="1"/>
  <c r="GY17" i="41"/>
  <c r="GZ15"/>
  <c r="HA15" s="1"/>
  <c r="AC16" i="43" s="1"/>
  <c r="GY15" i="41"/>
  <c r="GZ13"/>
  <c r="HA13" s="1"/>
  <c r="AC14" i="43" s="1"/>
  <c r="GY13" i="41"/>
  <c r="GZ12"/>
  <c r="HA12" s="1"/>
  <c r="AC13" i="43" s="1"/>
  <c r="GY12" i="41"/>
  <c r="GZ10"/>
  <c r="HA10" s="1"/>
  <c r="AC11" i="43" s="1"/>
  <c r="GY10" i="41"/>
  <c r="GZ8"/>
  <c r="HA8" s="1"/>
  <c r="AC9" i="43" s="1"/>
  <c r="GY8" i="41"/>
  <c r="GZ6"/>
  <c r="HA6" s="1"/>
  <c r="AC7" i="43" s="1"/>
  <c r="GY6" i="41"/>
  <c r="GZ5"/>
  <c r="HA5" s="1"/>
  <c r="AC6" i="43" s="1"/>
  <c r="GY5" i="41"/>
  <c r="GZ3"/>
  <c r="HA3" s="1"/>
  <c r="AC4" i="43" s="1"/>
  <c r="GY3" i="41"/>
  <c r="HV2"/>
  <c r="HW2" s="1"/>
  <c r="HU2"/>
  <c r="HV16"/>
  <c r="HW16" s="1"/>
  <c r="AE17" i="43" s="1"/>
  <c r="HU16" i="41"/>
  <c r="HV14"/>
  <c r="HW14" s="1"/>
  <c r="AE15" i="43" s="1"/>
  <c r="HU14" i="41"/>
  <c r="HV11"/>
  <c r="HW11" s="1"/>
  <c r="AE12" i="43" s="1"/>
  <c r="HU11" i="41"/>
  <c r="HV9"/>
  <c r="HW9" s="1"/>
  <c r="AE10" i="43" s="1"/>
  <c r="HU9" i="41"/>
  <c r="HV7"/>
  <c r="HW7" s="1"/>
  <c r="AE8" i="43" s="1"/>
  <c r="HU7" i="41"/>
  <c r="HV4"/>
  <c r="HW4" s="1"/>
  <c r="AE5" i="43" s="1"/>
  <c r="HU4" i="41"/>
  <c r="IR19"/>
  <c r="IS19" s="1"/>
  <c r="AG20" i="43" s="1"/>
  <c r="IQ19" i="41"/>
  <c r="IR24"/>
  <c r="IS24" s="1"/>
  <c r="IT24" s="1"/>
  <c r="IQ24"/>
  <c r="IR18"/>
  <c r="IS18" s="1"/>
  <c r="AG19" i="43" s="1"/>
  <c r="IQ18" i="41"/>
  <c r="IR17"/>
  <c r="IS17" s="1"/>
  <c r="AG18" i="43" s="1"/>
  <c r="IQ17" i="41"/>
  <c r="IR15"/>
  <c r="IS15" s="1"/>
  <c r="AG16" i="43" s="1"/>
  <c r="IQ15" i="41"/>
  <c r="IR13"/>
  <c r="IS13" s="1"/>
  <c r="AG14" i="43" s="1"/>
  <c r="IQ13" i="41"/>
  <c r="IR12"/>
  <c r="IS12" s="1"/>
  <c r="AG13" i="43" s="1"/>
  <c r="IQ12" i="41"/>
  <c r="IR10"/>
  <c r="IS10" s="1"/>
  <c r="AG11" i="43" s="1"/>
  <c r="IQ10" i="41"/>
  <c r="IR8"/>
  <c r="IS8" s="1"/>
  <c r="AG9" i="43" s="1"/>
  <c r="IQ8" i="41"/>
  <c r="IR6"/>
  <c r="IS6" s="1"/>
  <c r="AG7" i="43" s="1"/>
  <c r="IQ6" i="41"/>
  <c r="IR5"/>
  <c r="IS5" s="1"/>
  <c r="AG6" i="43" s="1"/>
  <c r="IQ5" i="41"/>
  <c r="IR3"/>
  <c r="IS3" s="1"/>
  <c r="AG4" i="43" s="1"/>
  <c r="IQ3" i="41"/>
  <c r="Z19" i="42"/>
  <c r="JV24"/>
  <c r="HB19" i="41"/>
  <c r="HX25"/>
  <c r="HX26"/>
  <c r="HX27"/>
  <c r="HB24"/>
  <c r="HB25"/>
  <c r="HB14"/>
  <c r="HB27"/>
  <c r="HB11"/>
  <c r="HX15"/>
  <c r="IT25"/>
  <c r="IT26"/>
  <c r="IT27"/>
  <c r="HM13" i="40"/>
  <c r="HM34"/>
  <c r="HX25"/>
  <c r="HX9"/>
  <c r="HX34"/>
  <c r="HX2"/>
  <c r="II34"/>
  <c r="HX24"/>
  <c r="HX8"/>
  <c r="II18"/>
  <c r="II3"/>
  <c r="HB21"/>
  <c r="HB34"/>
  <c r="HB8"/>
  <c r="HB23"/>
  <c r="HB5"/>
  <c r="HM19"/>
  <c r="HM28" i="42"/>
  <c r="HM27"/>
  <c r="HM24"/>
  <c r="JT28"/>
  <c r="JU28" s="1"/>
  <c r="JT17"/>
  <c r="JU17" s="1"/>
  <c r="AI18" i="45" s="1"/>
  <c r="JT16" i="42"/>
  <c r="JU16" s="1"/>
  <c r="AI17" i="45" s="1"/>
  <c r="JT15" i="42"/>
  <c r="JU15" s="1"/>
  <c r="AI16" i="45" s="1"/>
  <c r="JT14" i="42"/>
  <c r="JU14" s="1"/>
  <c r="AI15" i="45" s="1"/>
  <c r="JT13" i="42"/>
  <c r="JU13" s="1"/>
  <c r="AI14" i="45" s="1"/>
  <c r="JT27" i="42"/>
  <c r="JU27" s="1"/>
  <c r="JT12"/>
  <c r="JU12" s="1"/>
  <c r="AI13" i="45" s="1"/>
  <c r="JT11" i="42"/>
  <c r="JU11" s="1"/>
  <c r="AI12" i="45" s="1"/>
  <c r="JT10" i="42"/>
  <c r="JU10" s="1"/>
  <c r="AI11" i="45" s="1"/>
  <c r="JT9" i="42"/>
  <c r="JU9" s="1"/>
  <c r="AI10" i="45" s="1"/>
  <c r="JT8" i="42"/>
  <c r="JU8" s="1"/>
  <c r="AI9" i="45" s="1"/>
  <c r="JT7" i="42"/>
  <c r="JU7" s="1"/>
  <c r="AI8" i="45" s="1"/>
  <c r="JT6" i="42"/>
  <c r="JU6" s="1"/>
  <c r="AI7" i="45" s="1"/>
  <c r="JT23" i="42"/>
  <c r="JU23" s="1"/>
  <c r="JT5"/>
  <c r="JU5" s="1"/>
  <c r="AI6" i="45" s="1"/>
  <c r="JT4" i="42"/>
  <c r="JU4" s="1"/>
  <c r="AI5" i="45" s="1"/>
  <c r="JT3" i="42"/>
  <c r="JU3" s="1"/>
  <c r="AI4" i="45" s="1"/>
  <c r="HB28" i="42"/>
  <c r="HB27"/>
  <c r="HB24"/>
  <c r="HB26" i="41"/>
  <c r="GM3"/>
  <c r="GM4"/>
  <c r="GM5"/>
  <c r="GM29"/>
  <c r="GO29" s="1"/>
  <c r="GP29" s="1"/>
  <c r="GQ29" s="1"/>
  <c r="GM6"/>
  <c r="GM7"/>
  <c r="GM8"/>
  <c r="GM9"/>
  <c r="GM10"/>
  <c r="GM11"/>
  <c r="GM12"/>
  <c r="GM27"/>
  <c r="GO27" s="1"/>
  <c r="GP27" s="1"/>
  <c r="GM13"/>
  <c r="GM14"/>
  <c r="GM15"/>
  <c r="GM16"/>
  <c r="GM17"/>
  <c r="GM28"/>
  <c r="GO28" s="1"/>
  <c r="GP28" s="1"/>
  <c r="GQ28" s="1"/>
  <c r="GM18"/>
  <c r="GM26"/>
  <c r="GO26" s="1"/>
  <c r="GP26" s="1"/>
  <c r="GM24"/>
  <c r="GM25"/>
  <c r="GO25" s="1"/>
  <c r="GP25" s="1"/>
  <c r="GM19"/>
  <c r="GM2"/>
  <c r="GL3"/>
  <c r="GL4"/>
  <c r="GL5"/>
  <c r="GL29"/>
  <c r="GL6"/>
  <c r="GL7"/>
  <c r="GL8"/>
  <c r="GL9"/>
  <c r="GL10"/>
  <c r="GL11"/>
  <c r="GL12"/>
  <c r="GL27"/>
  <c r="GL13"/>
  <c r="GL14"/>
  <c r="GL15"/>
  <c r="GL16"/>
  <c r="GL17"/>
  <c r="GL28"/>
  <c r="GL18"/>
  <c r="GL26"/>
  <c r="GL24"/>
  <c r="GL25"/>
  <c r="GL19"/>
  <c r="GL2"/>
  <c r="HX8" l="1"/>
  <c r="HX4"/>
  <c r="HB5"/>
  <c r="IT4"/>
  <c r="HX5"/>
  <c r="HX12"/>
  <c r="HX18"/>
  <c r="HX19"/>
  <c r="HB12"/>
  <c r="IT9"/>
  <c r="IT16"/>
  <c r="HB7"/>
  <c r="HX9"/>
  <c r="HX16"/>
  <c r="HB8"/>
  <c r="HB15"/>
  <c r="IT7"/>
  <c r="IT11"/>
  <c r="IT14"/>
  <c r="HX3"/>
  <c r="HX6"/>
  <c r="HX10"/>
  <c r="HX13"/>
  <c r="HX17"/>
  <c r="HB4"/>
  <c r="HB9"/>
  <c r="HB16"/>
  <c r="HB17"/>
  <c r="IT18"/>
  <c r="IT19"/>
  <c r="HX7"/>
  <c r="HX11"/>
  <c r="HX14"/>
  <c r="HB3"/>
  <c r="HB6"/>
  <c r="HB10"/>
  <c r="HB13"/>
  <c r="HB18"/>
  <c r="BV19" i="42"/>
  <c r="HM10"/>
  <c r="BZ19"/>
  <c r="CA19" s="1"/>
  <c r="Q20" i="45"/>
  <c r="J20" s="1"/>
  <c r="HM4" i="40"/>
  <c r="HM16"/>
  <c r="HB7"/>
  <c r="HM10"/>
  <c r="II11"/>
  <c r="II10"/>
  <c r="II26"/>
  <c r="HX16"/>
  <c r="HB22"/>
  <c r="II13"/>
  <c r="HX17"/>
  <c r="HB3"/>
  <c r="HM11"/>
  <c r="HM8"/>
  <c r="HM22"/>
  <c r="HB20"/>
  <c r="HB13"/>
  <c r="HM3"/>
  <c r="HM20"/>
  <c r="HB24"/>
  <c r="HB15"/>
  <c r="II4"/>
  <c r="II19"/>
  <c r="II6"/>
  <c r="II14"/>
  <c r="II22"/>
  <c r="HX5"/>
  <c r="HX12"/>
  <c r="HX20"/>
  <c r="HB6"/>
  <c r="II21"/>
  <c r="HX13"/>
  <c r="HX21"/>
  <c r="HM21"/>
  <c r="HB18"/>
  <c r="HB8" i="42"/>
  <c r="ER19"/>
  <c r="ES19" s="1"/>
  <c r="HB9"/>
  <c r="HB17"/>
  <c r="HM3"/>
  <c r="HM16"/>
  <c r="HB15"/>
  <c r="HM23"/>
  <c r="FJ19"/>
  <c r="HB23"/>
  <c r="HM6"/>
  <c r="HM13"/>
  <c r="HB5"/>
  <c r="HB12"/>
  <c r="HM9"/>
  <c r="HM17"/>
  <c r="AI3" i="45"/>
  <c r="KM19" i="42"/>
  <c r="DR19"/>
  <c r="HB4"/>
  <c r="HB7"/>
  <c r="HB11"/>
  <c r="HB14"/>
  <c r="HM5"/>
  <c r="HM8"/>
  <c r="HM12"/>
  <c r="HM15"/>
  <c r="HB3"/>
  <c r="HB6"/>
  <c r="HB10"/>
  <c r="HB13"/>
  <c r="HB16"/>
  <c r="HM4"/>
  <c r="HM7"/>
  <c r="HM11"/>
  <c r="HM14"/>
  <c r="CK19"/>
  <c r="KF19"/>
  <c r="KG19" s="1"/>
  <c r="EY19"/>
  <c r="HM19"/>
  <c r="BR19"/>
  <c r="AK19"/>
  <c r="HB19"/>
  <c r="JV19"/>
  <c r="FU19"/>
  <c r="GF19"/>
  <c r="JK19"/>
  <c r="BG19"/>
  <c r="IT5" i="41"/>
  <c r="IT12"/>
  <c r="IT8"/>
  <c r="IT15"/>
  <c r="HM7" i="40"/>
  <c r="HM15"/>
  <c r="HM5"/>
  <c r="HM12"/>
  <c r="HM18"/>
  <c r="HM26"/>
  <c r="HB12"/>
  <c r="HB2"/>
  <c r="HB9"/>
  <c r="HB17"/>
  <c r="HM23"/>
  <c r="HM6"/>
  <c r="HM14"/>
  <c r="HM24"/>
  <c r="HB16"/>
  <c r="HB4"/>
  <c r="HB11"/>
  <c r="HB19"/>
  <c r="HB25"/>
  <c r="II7"/>
  <c r="II15"/>
  <c r="II23"/>
  <c r="II5"/>
  <c r="II8"/>
  <c r="II12"/>
  <c r="II16"/>
  <c r="II20"/>
  <c r="II24"/>
  <c r="HX3"/>
  <c r="HX6"/>
  <c r="HX10"/>
  <c r="HX14"/>
  <c r="HX18"/>
  <c r="HX22"/>
  <c r="HX26"/>
  <c r="HB10"/>
  <c r="II2"/>
  <c r="II9"/>
  <c r="II17"/>
  <c r="II25"/>
  <c r="HX4"/>
  <c r="HX7"/>
  <c r="HX11"/>
  <c r="HX15"/>
  <c r="HX19"/>
  <c r="HX23"/>
  <c r="HM2"/>
  <c r="HM9"/>
  <c r="HM17"/>
  <c r="HM25"/>
  <c r="HB14"/>
  <c r="HB26"/>
  <c r="GO24" i="41"/>
  <c r="GP24" s="1"/>
  <c r="GN24"/>
  <c r="GO15"/>
  <c r="GP15" s="1"/>
  <c r="AB16" i="43" s="1"/>
  <c r="GN15" i="41"/>
  <c r="GO12"/>
  <c r="GP12" s="1"/>
  <c r="AB13" i="43" s="1"/>
  <c r="GN12" i="41"/>
  <c r="GO8"/>
  <c r="GP8" s="1"/>
  <c r="AB9" i="43" s="1"/>
  <c r="GN8" i="41"/>
  <c r="GO5"/>
  <c r="GP5" s="1"/>
  <c r="AB6" i="43" s="1"/>
  <c r="GN5" i="41"/>
  <c r="GO19"/>
  <c r="GP19" s="1"/>
  <c r="AB20" i="43" s="1"/>
  <c r="GN19" i="41"/>
  <c r="GO18"/>
  <c r="GP18" s="1"/>
  <c r="AB19" i="43" s="1"/>
  <c r="GN18" i="41"/>
  <c r="GO17"/>
  <c r="GP17" s="1"/>
  <c r="AB18" i="43" s="1"/>
  <c r="GN17" i="41"/>
  <c r="GO13"/>
  <c r="GP13" s="1"/>
  <c r="AB14" i="43" s="1"/>
  <c r="GN13" i="41"/>
  <c r="GO10"/>
  <c r="GP10" s="1"/>
  <c r="AB11" i="43" s="1"/>
  <c r="GN10" i="41"/>
  <c r="GO6"/>
  <c r="GP6" s="1"/>
  <c r="AB7" i="43" s="1"/>
  <c r="GN6" i="41"/>
  <c r="GO3"/>
  <c r="GP3" s="1"/>
  <c r="AB4" i="43" s="1"/>
  <c r="GN3" i="41"/>
  <c r="GO2"/>
  <c r="GP2" s="1"/>
  <c r="GQ2" s="1"/>
  <c r="GN2"/>
  <c r="GO16"/>
  <c r="GP16" s="1"/>
  <c r="AB17" i="43" s="1"/>
  <c r="GN16" i="41"/>
  <c r="GO14"/>
  <c r="GP14" s="1"/>
  <c r="AB15" i="43" s="1"/>
  <c r="GN14" i="41"/>
  <c r="GO11"/>
  <c r="GP11" s="1"/>
  <c r="AB12" i="43" s="1"/>
  <c r="GN11" i="41"/>
  <c r="GO9"/>
  <c r="GP9" s="1"/>
  <c r="AB10" i="43" s="1"/>
  <c r="GN9" i="41"/>
  <c r="GO7"/>
  <c r="GP7" s="1"/>
  <c r="AB8" i="43" s="1"/>
  <c r="GN7" i="41"/>
  <c r="GO4"/>
  <c r="GP4" s="1"/>
  <c r="AB5" i="43" s="1"/>
  <c r="GN4" i="41"/>
  <c r="IT3"/>
  <c r="IT6"/>
  <c r="IT10"/>
  <c r="IT13"/>
  <c r="IT17"/>
  <c r="BX19" i="42"/>
  <c r="BW19"/>
  <c r="JV23"/>
  <c r="JV9"/>
  <c r="JV27"/>
  <c r="JV16"/>
  <c r="JV4"/>
  <c r="JV7"/>
  <c r="JV11"/>
  <c r="JV14"/>
  <c r="JV28"/>
  <c r="JV3"/>
  <c r="JV5"/>
  <c r="JV6"/>
  <c r="JV8"/>
  <c r="JV10"/>
  <c r="JV12"/>
  <c r="JV13"/>
  <c r="JV15"/>
  <c r="JV17"/>
  <c r="GQ26" i="41"/>
  <c r="GQ16"/>
  <c r="GQ27"/>
  <c r="GQ9"/>
  <c r="GQ25"/>
  <c r="GQ11"/>
  <c r="GB3" i="42"/>
  <c r="GB4"/>
  <c r="GB5"/>
  <c r="GB23"/>
  <c r="GB6"/>
  <c r="GB7"/>
  <c r="GB8"/>
  <c r="GB9"/>
  <c r="GB10"/>
  <c r="GB11"/>
  <c r="GB12"/>
  <c r="GB27"/>
  <c r="GD27" s="1"/>
  <c r="GE27" s="1"/>
  <c r="GB13"/>
  <c r="GB14"/>
  <c r="GB15"/>
  <c r="GB30"/>
  <c r="GD30" s="1"/>
  <c r="GE30" s="1"/>
  <c r="GB16"/>
  <c r="GB17"/>
  <c r="GB29"/>
  <c r="GD29" s="1"/>
  <c r="GE29" s="1"/>
  <c r="GB28"/>
  <c r="GD28" s="1"/>
  <c r="GE28" s="1"/>
  <c r="GB24"/>
  <c r="GB2"/>
  <c r="GA3"/>
  <c r="GA4"/>
  <c r="GA5"/>
  <c r="GA23"/>
  <c r="GA6"/>
  <c r="GA7"/>
  <c r="GA8"/>
  <c r="GA9"/>
  <c r="GA10"/>
  <c r="GA11"/>
  <c r="GA12"/>
  <c r="GA27"/>
  <c r="GA13"/>
  <c r="GA14"/>
  <c r="GA15"/>
  <c r="GA30"/>
  <c r="GA16"/>
  <c r="GA17"/>
  <c r="GA29"/>
  <c r="GA28"/>
  <c r="GA24"/>
  <c r="GA2"/>
  <c r="GM2" i="40"/>
  <c r="GM3"/>
  <c r="GM4"/>
  <c r="GM5"/>
  <c r="GM34"/>
  <c r="GO34" s="1"/>
  <c r="GP34" s="1"/>
  <c r="GM6"/>
  <c r="GM7"/>
  <c r="GM8"/>
  <c r="GM9"/>
  <c r="GM10"/>
  <c r="GM11"/>
  <c r="GM12"/>
  <c r="GM13"/>
  <c r="GM14"/>
  <c r="GM15"/>
  <c r="GM16"/>
  <c r="GM17"/>
  <c r="GM18"/>
  <c r="GM19"/>
  <c r="GM20"/>
  <c r="GM21"/>
  <c r="GM22"/>
  <c r="GM23"/>
  <c r="GM24"/>
  <c r="GM25"/>
  <c r="GM26"/>
  <c r="GM33"/>
  <c r="GL2"/>
  <c r="GL3"/>
  <c r="GL4"/>
  <c r="GL5"/>
  <c r="GL34"/>
  <c r="GL6"/>
  <c r="GL7"/>
  <c r="GL8"/>
  <c r="GL9"/>
  <c r="GL10"/>
  <c r="GL11"/>
  <c r="GL12"/>
  <c r="GL13"/>
  <c r="GL14"/>
  <c r="GL15"/>
  <c r="GL16"/>
  <c r="GL17"/>
  <c r="GL18"/>
  <c r="GL19"/>
  <c r="GL20"/>
  <c r="GL21"/>
  <c r="GL22"/>
  <c r="GL23"/>
  <c r="GL24"/>
  <c r="GL25"/>
  <c r="GL26"/>
  <c r="GL33"/>
  <c r="GB3" i="41"/>
  <c r="GB4"/>
  <c r="GB5"/>
  <c r="GB29"/>
  <c r="GD29" s="1"/>
  <c r="GE29" s="1"/>
  <c r="GF29" s="1"/>
  <c r="GB6"/>
  <c r="GB7"/>
  <c r="GB8"/>
  <c r="GB9"/>
  <c r="GB10"/>
  <c r="GB11"/>
  <c r="GB12"/>
  <c r="GB27"/>
  <c r="GD27" s="1"/>
  <c r="GE27" s="1"/>
  <c r="GB13"/>
  <c r="GB14"/>
  <c r="GB15"/>
  <c r="GB16"/>
  <c r="GB17"/>
  <c r="GB28"/>
  <c r="GD28" s="1"/>
  <c r="GE28" s="1"/>
  <c r="GF28" s="1"/>
  <c r="GB18"/>
  <c r="GB26"/>
  <c r="GD26" s="1"/>
  <c r="GE26" s="1"/>
  <c r="GB24"/>
  <c r="GB25"/>
  <c r="GD25" s="1"/>
  <c r="GE25" s="1"/>
  <c r="GB19"/>
  <c r="GB2"/>
  <c r="GA3"/>
  <c r="GA4"/>
  <c r="GA5"/>
  <c r="GA29"/>
  <c r="GA6"/>
  <c r="GA7"/>
  <c r="GA8"/>
  <c r="GA9"/>
  <c r="GA10"/>
  <c r="GA11"/>
  <c r="GA12"/>
  <c r="GA27"/>
  <c r="GA13"/>
  <c r="GA14"/>
  <c r="GA15"/>
  <c r="GA16"/>
  <c r="GA17"/>
  <c r="GA28"/>
  <c r="GA18"/>
  <c r="GA26"/>
  <c r="GA24"/>
  <c r="GA25"/>
  <c r="GA19"/>
  <c r="GA2"/>
  <c r="GQ10" l="1"/>
  <c r="GQ3"/>
  <c r="GQ17"/>
  <c r="EV19" i="42"/>
  <c r="EW19" s="1"/>
  <c r="SL19"/>
  <c r="SM19" s="1"/>
  <c r="KO19"/>
  <c r="PE19" s="1"/>
  <c r="SS19" s="1"/>
  <c r="K20" i="45"/>
  <c r="KJ19" i="42"/>
  <c r="KK19" s="1"/>
  <c r="OY19"/>
  <c r="OZ19" s="1"/>
  <c r="PF19"/>
  <c r="GQ6" i="41"/>
  <c r="GQ13"/>
  <c r="GQ24"/>
  <c r="GQ5"/>
  <c r="GQ8"/>
  <c r="GQ12"/>
  <c r="GQ15"/>
  <c r="GQ18"/>
  <c r="GQ19"/>
  <c r="GQ14"/>
  <c r="GQ4"/>
  <c r="GQ7"/>
  <c r="GD24" i="42"/>
  <c r="GE24" s="1"/>
  <c r="GC24"/>
  <c r="GD16"/>
  <c r="GE16" s="1"/>
  <c r="AA17" i="45" s="1"/>
  <c r="GC16" i="42"/>
  <c r="GD15"/>
  <c r="GE15" s="1"/>
  <c r="AA16" i="45" s="1"/>
  <c r="GC15" i="42"/>
  <c r="GD13"/>
  <c r="GE13" s="1"/>
  <c r="AA14" i="45" s="1"/>
  <c r="GC13" i="42"/>
  <c r="GD12"/>
  <c r="GE12" s="1"/>
  <c r="AA13" i="45" s="1"/>
  <c r="GC12" i="42"/>
  <c r="GD10"/>
  <c r="GE10" s="1"/>
  <c r="AA11" i="45" s="1"/>
  <c r="GC10" i="42"/>
  <c r="GD8"/>
  <c r="GE8" s="1"/>
  <c r="AA9" i="45" s="1"/>
  <c r="GC8" i="42"/>
  <c r="GD6"/>
  <c r="GE6" s="1"/>
  <c r="AA7" i="45" s="1"/>
  <c r="GC6" i="42"/>
  <c r="GD5"/>
  <c r="GE5" s="1"/>
  <c r="AA6" i="45" s="1"/>
  <c r="GC5" i="42"/>
  <c r="GD3"/>
  <c r="GE3" s="1"/>
  <c r="AA4" i="45" s="1"/>
  <c r="GC3" i="42"/>
  <c r="GD2"/>
  <c r="GE2" s="1"/>
  <c r="GF2" s="1"/>
  <c r="GC2"/>
  <c r="GD17"/>
  <c r="GE17" s="1"/>
  <c r="AA18" i="45" s="1"/>
  <c r="GC17" i="42"/>
  <c r="GD14"/>
  <c r="GE14" s="1"/>
  <c r="AA15" i="45" s="1"/>
  <c r="GC14" i="42"/>
  <c r="GD11"/>
  <c r="GE11" s="1"/>
  <c r="AA12" i="45" s="1"/>
  <c r="GC11" i="42"/>
  <c r="GD9"/>
  <c r="GE9" s="1"/>
  <c r="AA10" i="45" s="1"/>
  <c r="GC9" i="42"/>
  <c r="GD7"/>
  <c r="GE7" s="1"/>
  <c r="AA8" i="45" s="1"/>
  <c r="GC7" i="42"/>
  <c r="GD23"/>
  <c r="GE23" s="1"/>
  <c r="GC23"/>
  <c r="GD4"/>
  <c r="GE4" s="1"/>
  <c r="AA5" i="45" s="1"/>
  <c r="GC4" i="42"/>
  <c r="GO33" i="40"/>
  <c r="GP33" s="1"/>
  <c r="GQ33" s="1"/>
  <c r="GN33"/>
  <c r="GO25"/>
  <c r="GP25" s="1"/>
  <c r="AB26" i="44" s="1"/>
  <c r="GN25" i="40"/>
  <c r="GO23"/>
  <c r="GP23" s="1"/>
  <c r="AB24" i="44" s="1"/>
  <c r="GN23" i="40"/>
  <c r="GO21"/>
  <c r="GP21" s="1"/>
  <c r="AB22" i="44" s="1"/>
  <c r="GN21" i="40"/>
  <c r="GO19"/>
  <c r="GP19" s="1"/>
  <c r="AB20" i="44" s="1"/>
  <c r="GN19" i="40"/>
  <c r="GO17"/>
  <c r="GP17" s="1"/>
  <c r="AB18" i="44" s="1"/>
  <c r="GN17" i="40"/>
  <c r="GO15"/>
  <c r="GP15" s="1"/>
  <c r="AB16" i="44" s="1"/>
  <c r="GN15" i="40"/>
  <c r="GO13"/>
  <c r="GP13" s="1"/>
  <c r="AB14" i="44" s="1"/>
  <c r="GN13" i="40"/>
  <c r="GO11"/>
  <c r="GP11" s="1"/>
  <c r="AB12" i="44" s="1"/>
  <c r="GN11" i="40"/>
  <c r="GO9"/>
  <c r="GP9" s="1"/>
  <c r="AB10" i="44" s="1"/>
  <c r="GN9" i="40"/>
  <c r="GO7"/>
  <c r="GP7" s="1"/>
  <c r="AB8" i="44" s="1"/>
  <c r="GN7" i="40"/>
  <c r="GO4"/>
  <c r="GP4" s="1"/>
  <c r="AB5" i="44" s="1"/>
  <c r="GN4" i="40"/>
  <c r="GO2"/>
  <c r="GP2" s="1"/>
  <c r="AB3" i="44" s="1"/>
  <c r="GN2" i="40"/>
  <c r="GO26"/>
  <c r="GP26" s="1"/>
  <c r="AB27" i="44" s="1"/>
  <c r="GN26" i="40"/>
  <c r="GO24"/>
  <c r="GP24" s="1"/>
  <c r="AB25" i="44" s="1"/>
  <c r="GN24" i="40"/>
  <c r="GO22"/>
  <c r="GP22" s="1"/>
  <c r="AB23" i="44" s="1"/>
  <c r="GN22" i="40"/>
  <c r="GO20"/>
  <c r="GP20" s="1"/>
  <c r="AB21" i="44" s="1"/>
  <c r="GN20" i="40"/>
  <c r="GO18"/>
  <c r="GP18" s="1"/>
  <c r="AB19" i="44" s="1"/>
  <c r="GN18" i="40"/>
  <c r="GO16"/>
  <c r="GP16" s="1"/>
  <c r="AB17" i="44" s="1"/>
  <c r="GN16" i="40"/>
  <c r="GO14"/>
  <c r="GP14" s="1"/>
  <c r="AB15" i="44" s="1"/>
  <c r="GN14" i="40"/>
  <c r="GO12"/>
  <c r="GP12" s="1"/>
  <c r="AB13" i="44" s="1"/>
  <c r="GN12" i="40"/>
  <c r="GO10"/>
  <c r="GP10" s="1"/>
  <c r="AB11" i="44" s="1"/>
  <c r="GN10" i="40"/>
  <c r="GO8"/>
  <c r="GP8" s="1"/>
  <c r="AB9" i="44" s="1"/>
  <c r="GN8" i="40"/>
  <c r="GO6"/>
  <c r="GP6" s="1"/>
  <c r="AB7" i="44" s="1"/>
  <c r="GN6" i="40"/>
  <c r="GO5"/>
  <c r="GP5" s="1"/>
  <c r="AB6" i="44" s="1"/>
  <c r="GN5" i="40"/>
  <c r="GO3"/>
  <c r="GP3" s="1"/>
  <c r="AB4" i="44" s="1"/>
  <c r="GN3" i="40"/>
  <c r="GD19" i="41"/>
  <c r="GE19" s="1"/>
  <c r="AA20" i="43" s="1"/>
  <c r="GC19" i="41"/>
  <c r="GD24"/>
  <c r="GE24" s="1"/>
  <c r="GC24"/>
  <c r="GD18"/>
  <c r="GE18" s="1"/>
  <c r="AA19" i="43" s="1"/>
  <c r="GC18" i="41"/>
  <c r="GD17"/>
  <c r="GE17" s="1"/>
  <c r="AA18" i="43" s="1"/>
  <c r="GC17" i="41"/>
  <c r="GD15"/>
  <c r="GE15" s="1"/>
  <c r="AA16" i="43" s="1"/>
  <c r="GC15" i="41"/>
  <c r="GD13"/>
  <c r="GE13" s="1"/>
  <c r="AA14" i="43" s="1"/>
  <c r="GC13" i="41"/>
  <c r="GD12"/>
  <c r="GE12" s="1"/>
  <c r="AA13" i="43" s="1"/>
  <c r="GC12" i="41"/>
  <c r="GD10"/>
  <c r="GE10" s="1"/>
  <c r="AA11" i="43" s="1"/>
  <c r="GC10" i="41"/>
  <c r="GD8"/>
  <c r="GE8" s="1"/>
  <c r="AA9" i="43" s="1"/>
  <c r="GC8" i="41"/>
  <c r="GD6"/>
  <c r="GE6" s="1"/>
  <c r="AA7" i="43" s="1"/>
  <c r="GC6" i="41"/>
  <c r="GD5"/>
  <c r="GE5" s="1"/>
  <c r="AA6" i="43" s="1"/>
  <c r="GC5" i="41"/>
  <c r="GD3"/>
  <c r="GE3" s="1"/>
  <c r="AA4" i="43" s="1"/>
  <c r="GC3" i="41"/>
  <c r="GD2"/>
  <c r="GE2" s="1"/>
  <c r="GF2" s="1"/>
  <c r="GC2"/>
  <c r="GD16"/>
  <c r="GE16" s="1"/>
  <c r="AA17" i="43" s="1"/>
  <c r="GC16" i="41"/>
  <c r="GD14"/>
  <c r="GE14" s="1"/>
  <c r="AA15" i="43" s="1"/>
  <c r="GC14" i="41"/>
  <c r="GD11"/>
  <c r="GE11" s="1"/>
  <c r="AA12" i="43" s="1"/>
  <c r="GC11" i="41"/>
  <c r="GD9"/>
  <c r="GE9" s="1"/>
  <c r="AA10" i="43" s="1"/>
  <c r="GC9" i="41"/>
  <c r="GD7"/>
  <c r="GE7" s="1"/>
  <c r="AA8" i="43" s="1"/>
  <c r="GC7" i="41"/>
  <c r="GD4"/>
  <c r="GE4" s="1"/>
  <c r="AA5" i="43" s="1"/>
  <c r="GC4" i="41"/>
  <c r="GF19"/>
  <c r="GF25"/>
  <c r="GF26"/>
  <c r="GF27"/>
  <c r="GQ13" i="40"/>
  <c r="GQ34"/>
  <c r="GQ24"/>
  <c r="GQ6"/>
  <c r="GF24" i="42"/>
  <c r="GF29"/>
  <c r="GF15"/>
  <c r="GF5"/>
  <c r="GF28"/>
  <c r="GF30"/>
  <c r="GF27"/>
  <c r="GB2" i="40"/>
  <c r="GB3"/>
  <c r="GB4"/>
  <c r="GB5"/>
  <c r="GB34"/>
  <c r="GD34" s="1"/>
  <c r="GE34" s="1"/>
  <c r="GB6"/>
  <c r="GB7"/>
  <c r="GB8"/>
  <c r="GB9"/>
  <c r="GB10"/>
  <c r="GB11"/>
  <c r="GB12"/>
  <c r="GB13"/>
  <c r="GB14"/>
  <c r="GB15"/>
  <c r="GB16"/>
  <c r="GB17"/>
  <c r="GB18"/>
  <c r="GB19"/>
  <c r="GB20"/>
  <c r="GB21"/>
  <c r="GB22"/>
  <c r="GB23"/>
  <c r="GB24"/>
  <c r="GB25"/>
  <c r="GB26"/>
  <c r="GB33"/>
  <c r="GA2"/>
  <c r="GA3"/>
  <c r="GA4"/>
  <c r="GA5"/>
  <c r="GA34"/>
  <c r="GA6"/>
  <c r="GA7"/>
  <c r="GA8"/>
  <c r="GA9"/>
  <c r="GA10"/>
  <c r="GA11"/>
  <c r="GA12"/>
  <c r="GA13"/>
  <c r="GA14"/>
  <c r="GA15"/>
  <c r="GA16"/>
  <c r="GA17"/>
  <c r="GA18"/>
  <c r="GA19"/>
  <c r="GA20"/>
  <c r="GA21"/>
  <c r="GA22"/>
  <c r="GA23"/>
  <c r="GA24"/>
  <c r="GA25"/>
  <c r="GA26"/>
  <c r="GA33"/>
  <c r="GF12" i="42" l="1"/>
  <c r="GF9" i="41"/>
  <c r="GF16"/>
  <c r="GF15"/>
  <c r="GF8"/>
  <c r="GF18"/>
  <c r="GF7" i="42"/>
  <c r="GF8"/>
  <c r="GF4"/>
  <c r="GF11"/>
  <c r="GF14"/>
  <c r="GF17"/>
  <c r="GF3"/>
  <c r="GF6"/>
  <c r="GF10"/>
  <c r="GF13"/>
  <c r="GF16"/>
  <c r="GQ14" i="40"/>
  <c r="GQ21"/>
  <c r="GQ3"/>
  <c r="GQ10"/>
  <c r="GQ18"/>
  <c r="GQ2"/>
  <c r="GQ9"/>
  <c r="GQ17"/>
  <c r="GQ25"/>
  <c r="GF5" i="41"/>
  <c r="GF12"/>
  <c r="GF23" i="42"/>
  <c r="GF9"/>
  <c r="GF3" i="41"/>
  <c r="GF6"/>
  <c r="GF10"/>
  <c r="GF13"/>
  <c r="GF17"/>
  <c r="GF24"/>
  <c r="GF11"/>
  <c r="GF14"/>
  <c r="GD33" i="40"/>
  <c r="GE33" s="1"/>
  <c r="GF33" s="1"/>
  <c r="GC33"/>
  <c r="GD25"/>
  <c r="GE25" s="1"/>
  <c r="AA26" i="44" s="1"/>
  <c r="GC25" i="40"/>
  <c r="GD23"/>
  <c r="GE23" s="1"/>
  <c r="AA24" i="44" s="1"/>
  <c r="GC23" i="40"/>
  <c r="GD21"/>
  <c r="GE21" s="1"/>
  <c r="AA22" i="44" s="1"/>
  <c r="GC21" i="40"/>
  <c r="GD19"/>
  <c r="GE19" s="1"/>
  <c r="AA20" i="44" s="1"/>
  <c r="GC19" i="40"/>
  <c r="GD17"/>
  <c r="GE17" s="1"/>
  <c r="AA18" i="44" s="1"/>
  <c r="GC17" i="40"/>
  <c r="GD15"/>
  <c r="GE15" s="1"/>
  <c r="AA16" i="44" s="1"/>
  <c r="GC15" i="40"/>
  <c r="GD13"/>
  <c r="GE13" s="1"/>
  <c r="AA14" i="44" s="1"/>
  <c r="GC13" i="40"/>
  <c r="GD11"/>
  <c r="GE11" s="1"/>
  <c r="AA12" i="44" s="1"/>
  <c r="GC11" i="40"/>
  <c r="GD9"/>
  <c r="GE9" s="1"/>
  <c r="AA10" i="44" s="1"/>
  <c r="GC9" i="40"/>
  <c r="GD7"/>
  <c r="GE7" s="1"/>
  <c r="AA8" i="44" s="1"/>
  <c r="GC7" i="40"/>
  <c r="GD4"/>
  <c r="GE4" s="1"/>
  <c r="AA5" i="44" s="1"/>
  <c r="GC4" i="40"/>
  <c r="GD2"/>
  <c r="GE2" s="1"/>
  <c r="AA3" i="44" s="1"/>
  <c r="GC2" i="40"/>
  <c r="GD26"/>
  <c r="GE26" s="1"/>
  <c r="AA27" i="44" s="1"/>
  <c r="GC26" i="40"/>
  <c r="GD24"/>
  <c r="GE24" s="1"/>
  <c r="AA25" i="44" s="1"/>
  <c r="GC24" i="40"/>
  <c r="GD22"/>
  <c r="GE22" s="1"/>
  <c r="AA23" i="44" s="1"/>
  <c r="GC22" i="40"/>
  <c r="GD20"/>
  <c r="GE20" s="1"/>
  <c r="AA21" i="44" s="1"/>
  <c r="GC20" i="40"/>
  <c r="GD18"/>
  <c r="GE18" s="1"/>
  <c r="AA19" i="44" s="1"/>
  <c r="GC18" i="40"/>
  <c r="GD16"/>
  <c r="GE16" s="1"/>
  <c r="AA17" i="44" s="1"/>
  <c r="GC16" i="40"/>
  <c r="GD14"/>
  <c r="GE14" s="1"/>
  <c r="AA15" i="44" s="1"/>
  <c r="GC14" i="40"/>
  <c r="GD12"/>
  <c r="GE12" s="1"/>
  <c r="AA13" i="44" s="1"/>
  <c r="GC12" i="40"/>
  <c r="GD10"/>
  <c r="GE10" s="1"/>
  <c r="AA11" i="44" s="1"/>
  <c r="GC10" i="40"/>
  <c r="GD8"/>
  <c r="GE8" s="1"/>
  <c r="AA9" i="44" s="1"/>
  <c r="GC8" i="40"/>
  <c r="GD6"/>
  <c r="GE6" s="1"/>
  <c r="AA7" i="44" s="1"/>
  <c r="GC6" i="40"/>
  <c r="GD5"/>
  <c r="GE5" s="1"/>
  <c r="AA6" i="44" s="1"/>
  <c r="GC5" i="40"/>
  <c r="GD3"/>
  <c r="GE3" s="1"/>
  <c r="AA4" i="44" s="1"/>
  <c r="GC3" i="40"/>
  <c r="GQ5"/>
  <c r="GQ8"/>
  <c r="GQ12"/>
  <c r="GQ16"/>
  <c r="GQ20"/>
  <c r="GQ26"/>
  <c r="GQ4"/>
  <c r="GQ7"/>
  <c r="GQ11"/>
  <c r="GQ15"/>
  <c r="GQ19"/>
  <c r="GQ23"/>
  <c r="GQ22"/>
  <c r="GF4" i="41"/>
  <c r="GF7"/>
  <c r="GF34" i="40"/>
  <c r="FF3" i="42"/>
  <c r="FF4"/>
  <c r="FF5"/>
  <c r="FF23"/>
  <c r="FF6"/>
  <c r="FF7"/>
  <c r="FF8"/>
  <c r="FF9"/>
  <c r="FF10"/>
  <c r="FF11"/>
  <c r="FF12"/>
  <c r="FF27"/>
  <c r="FH27" s="1"/>
  <c r="FI27" s="1"/>
  <c r="FF13"/>
  <c r="FF14"/>
  <c r="FF15"/>
  <c r="FF30"/>
  <c r="FH30" s="1"/>
  <c r="FI30" s="1"/>
  <c r="FF16"/>
  <c r="FF17"/>
  <c r="FF29"/>
  <c r="FH29" s="1"/>
  <c r="FI29" s="1"/>
  <c r="FH24"/>
  <c r="FI24" s="1"/>
  <c r="FF2"/>
  <c r="FE3"/>
  <c r="FE4"/>
  <c r="FE5"/>
  <c r="FE23"/>
  <c r="FE6"/>
  <c r="FE7"/>
  <c r="FE8"/>
  <c r="FE9"/>
  <c r="FE10"/>
  <c r="FE11"/>
  <c r="FE12"/>
  <c r="FE27"/>
  <c r="FE13"/>
  <c r="FE14"/>
  <c r="FE15"/>
  <c r="FE30"/>
  <c r="FE16"/>
  <c r="FE17"/>
  <c r="FE29"/>
  <c r="FE2"/>
  <c r="JI24"/>
  <c r="JJ24" s="1"/>
  <c r="EI24"/>
  <c r="EJ24"/>
  <c r="DB24"/>
  <c r="DC24"/>
  <c r="AQ24"/>
  <c r="AR24"/>
  <c r="X24"/>
  <c r="Y24" s="1"/>
  <c r="GF2" i="40" l="1"/>
  <c r="GF22"/>
  <c r="GF5"/>
  <c r="GF13"/>
  <c r="GF15"/>
  <c r="GF14"/>
  <c r="GF6"/>
  <c r="GF21"/>
  <c r="GF7"/>
  <c r="GF23"/>
  <c r="GF10"/>
  <c r="GF18"/>
  <c r="FH17" i="42"/>
  <c r="FI17" s="1"/>
  <c r="Y18" i="45" s="1"/>
  <c r="FG17" i="42"/>
  <c r="FH14"/>
  <c r="FI14" s="1"/>
  <c r="Y15" i="45" s="1"/>
  <c r="FG14" i="42"/>
  <c r="FH11"/>
  <c r="FI11" s="1"/>
  <c r="Y12" i="45" s="1"/>
  <c r="FG11" i="42"/>
  <c r="FH9"/>
  <c r="FI9" s="1"/>
  <c r="Y10" i="45" s="1"/>
  <c r="FG9" i="42"/>
  <c r="FH7"/>
  <c r="FI7" s="1"/>
  <c r="Y8" i="45" s="1"/>
  <c r="FG7" i="42"/>
  <c r="FH23"/>
  <c r="FI23" s="1"/>
  <c r="FG23"/>
  <c r="FH4"/>
  <c r="FI4" s="1"/>
  <c r="Y5" i="45" s="1"/>
  <c r="FG4" i="42"/>
  <c r="AT24"/>
  <c r="AU24" s="1"/>
  <c r="AS24"/>
  <c r="PD24"/>
  <c r="SR24" s="1"/>
  <c r="DE24"/>
  <c r="DF24" s="1"/>
  <c r="DD24"/>
  <c r="EL24"/>
  <c r="EM24" s="1"/>
  <c r="EK24"/>
  <c r="FH2"/>
  <c r="FG2"/>
  <c r="FH16"/>
  <c r="FI16" s="1"/>
  <c r="Y17" i="45" s="1"/>
  <c r="FG16" i="42"/>
  <c r="FH15"/>
  <c r="FI15" s="1"/>
  <c r="Y16" i="45" s="1"/>
  <c r="FG15" i="42"/>
  <c r="FH13"/>
  <c r="FI13" s="1"/>
  <c r="Y14" i="45" s="1"/>
  <c r="FG13" i="42"/>
  <c r="FH12"/>
  <c r="FI12" s="1"/>
  <c r="Y13" i="45" s="1"/>
  <c r="FG12" i="42"/>
  <c r="FH10"/>
  <c r="FI10" s="1"/>
  <c r="Y11" i="45" s="1"/>
  <c r="FG10" i="42"/>
  <c r="FH8"/>
  <c r="FI8" s="1"/>
  <c r="Y9" i="45" s="1"/>
  <c r="FG8" i="42"/>
  <c r="FH6"/>
  <c r="FI6" s="1"/>
  <c r="Y7" i="45" s="1"/>
  <c r="FG6" i="42"/>
  <c r="FH5"/>
  <c r="FI5" s="1"/>
  <c r="Y6" i="45" s="1"/>
  <c r="FG5" i="42"/>
  <c r="FH3"/>
  <c r="FI3" s="1"/>
  <c r="Y4" i="45" s="1"/>
  <c r="FG3" i="42"/>
  <c r="GF9" i="40"/>
  <c r="GF17"/>
  <c r="GF25"/>
  <c r="GF4"/>
  <c r="GF20"/>
  <c r="GF26"/>
  <c r="GF11"/>
  <c r="GF19"/>
  <c r="GF3"/>
  <c r="GF8"/>
  <c r="GF12"/>
  <c r="GF16"/>
  <c r="GF24"/>
  <c r="ER24" i="42"/>
  <c r="ES24" s="1"/>
  <c r="KF24"/>
  <c r="BZ24"/>
  <c r="KM24"/>
  <c r="DG24"/>
  <c r="EN24"/>
  <c r="JK24"/>
  <c r="FJ30"/>
  <c r="FJ27"/>
  <c r="Z24"/>
  <c r="FJ24"/>
  <c r="FJ29"/>
  <c r="FJ12"/>
  <c r="FJ5"/>
  <c r="FQ2" i="40"/>
  <c r="FQ3"/>
  <c r="FQ4"/>
  <c r="FQ5"/>
  <c r="FQ34"/>
  <c r="FS34" s="1"/>
  <c r="FT34" s="1"/>
  <c r="FQ6"/>
  <c r="FQ36"/>
  <c r="FS36" s="1"/>
  <c r="FT36" s="1"/>
  <c r="FU36" s="1"/>
  <c r="FQ7"/>
  <c r="FQ8"/>
  <c r="FQ9"/>
  <c r="FQ10"/>
  <c r="FQ11"/>
  <c r="FQ12"/>
  <c r="FQ13"/>
  <c r="FQ14"/>
  <c r="FQ15"/>
  <c r="FQ16"/>
  <c r="FQ17"/>
  <c r="FQ18"/>
  <c r="FQ19"/>
  <c r="FQ20"/>
  <c r="FQ21"/>
  <c r="FQ22"/>
  <c r="FQ23"/>
  <c r="FQ24"/>
  <c r="FQ25"/>
  <c r="FQ26"/>
  <c r="FQ33"/>
  <c r="FP2"/>
  <c r="FP3"/>
  <c r="FP4"/>
  <c r="FP5"/>
  <c r="FP34"/>
  <c r="FP6"/>
  <c r="FP36"/>
  <c r="FP7"/>
  <c r="FP8"/>
  <c r="FP9"/>
  <c r="FP10"/>
  <c r="FP11"/>
  <c r="FP12"/>
  <c r="FP13"/>
  <c r="FP14"/>
  <c r="FP15"/>
  <c r="FP16"/>
  <c r="FP17"/>
  <c r="FP18"/>
  <c r="FP19"/>
  <c r="FP20"/>
  <c r="FP21"/>
  <c r="FP22"/>
  <c r="FP23"/>
  <c r="FP24"/>
  <c r="FP25"/>
  <c r="FP26"/>
  <c r="FP33"/>
  <c r="FS28" i="42"/>
  <c r="FT28" s="1"/>
  <c r="FQ3"/>
  <c r="FQ4"/>
  <c r="FQ31"/>
  <c r="FS31" s="1"/>
  <c r="FT31" s="1"/>
  <c r="FU31" s="1"/>
  <c r="FQ5"/>
  <c r="FQ23"/>
  <c r="FQ6"/>
  <c r="FQ7"/>
  <c r="FQ8"/>
  <c r="FQ9"/>
  <c r="FQ10"/>
  <c r="FQ11"/>
  <c r="FQ12"/>
  <c r="FQ27"/>
  <c r="FS27" s="1"/>
  <c r="FT27" s="1"/>
  <c r="FQ13"/>
  <c r="FQ14"/>
  <c r="FQ15"/>
  <c r="FQ32"/>
  <c r="FS32" s="1"/>
  <c r="FT32" s="1"/>
  <c r="FU32" s="1"/>
  <c r="FQ30"/>
  <c r="FS30" s="1"/>
  <c r="FT30" s="1"/>
  <c r="FQ16"/>
  <c r="FQ17"/>
  <c r="FQ29"/>
  <c r="FS29" s="1"/>
  <c r="FT29" s="1"/>
  <c r="FQ2"/>
  <c r="FP3"/>
  <c r="FP4"/>
  <c r="FP31"/>
  <c r="FP5"/>
  <c r="FP23"/>
  <c r="FP6"/>
  <c r="FP7"/>
  <c r="FP8"/>
  <c r="FP9"/>
  <c r="FP10"/>
  <c r="FP11"/>
  <c r="FP12"/>
  <c r="FP27"/>
  <c r="FP13"/>
  <c r="FP14"/>
  <c r="FP15"/>
  <c r="FP32"/>
  <c r="FP30"/>
  <c r="FP16"/>
  <c r="FP17"/>
  <c r="FP29"/>
  <c r="FP2"/>
  <c r="FQ3" i="41"/>
  <c r="FQ4"/>
  <c r="FQ5"/>
  <c r="FQ29"/>
  <c r="FS29" s="1"/>
  <c r="FT29" s="1"/>
  <c r="FQ6"/>
  <c r="FQ7"/>
  <c r="FQ8"/>
  <c r="FQ9"/>
  <c r="FQ10"/>
  <c r="FQ11"/>
  <c r="FQ12"/>
  <c r="FQ27"/>
  <c r="FS27" s="1"/>
  <c r="FT27" s="1"/>
  <c r="FQ13"/>
  <c r="FQ14"/>
  <c r="FQ15"/>
  <c r="FQ16"/>
  <c r="FQ17"/>
  <c r="FQ28"/>
  <c r="FS28" s="1"/>
  <c r="FT28" s="1"/>
  <c r="FQ18"/>
  <c r="FQ32"/>
  <c r="FS32" s="1"/>
  <c r="FT32" s="1"/>
  <c r="FU32" s="1"/>
  <c r="FQ26"/>
  <c r="FS26" s="1"/>
  <c r="FT26" s="1"/>
  <c r="FQ24"/>
  <c r="FQ25"/>
  <c r="FS25" s="1"/>
  <c r="FT25" s="1"/>
  <c r="FQ19"/>
  <c r="FQ2"/>
  <c r="FP3"/>
  <c r="FP4"/>
  <c r="FP5"/>
  <c r="FP29"/>
  <c r="FP6"/>
  <c r="FP7"/>
  <c r="FP8"/>
  <c r="FP9"/>
  <c r="FP10"/>
  <c r="FP11"/>
  <c r="FP12"/>
  <c r="FP27"/>
  <c r="FP13"/>
  <c r="FP14"/>
  <c r="FP15"/>
  <c r="FP16"/>
  <c r="FP17"/>
  <c r="FP28"/>
  <c r="FP18"/>
  <c r="FP32"/>
  <c r="FP26"/>
  <c r="FP24"/>
  <c r="FP25"/>
  <c r="FP19"/>
  <c r="FP2"/>
  <c r="FJ8" i="42" l="1"/>
  <c r="FJ15"/>
  <c r="FJ3"/>
  <c r="FJ6"/>
  <c r="FJ10"/>
  <c r="FJ13"/>
  <c r="FJ16"/>
  <c r="FJ7"/>
  <c r="FJ4"/>
  <c r="FJ11"/>
  <c r="FJ14"/>
  <c r="FJ17"/>
  <c r="AV24"/>
  <c r="EY24"/>
  <c r="FJ23"/>
  <c r="FJ9"/>
  <c r="BV24"/>
  <c r="SL24" s="1"/>
  <c r="SM24" s="1"/>
  <c r="FS14"/>
  <c r="FT14" s="1"/>
  <c r="Z15" i="45" s="1"/>
  <c r="FR14" i="42"/>
  <c r="FS11"/>
  <c r="FT11" s="1"/>
  <c r="Z12" i="45" s="1"/>
  <c r="FR11" i="42"/>
  <c r="FS9"/>
  <c r="FT9" s="1"/>
  <c r="Z10" i="45" s="1"/>
  <c r="FR9" i="42"/>
  <c r="FS7"/>
  <c r="FT7" s="1"/>
  <c r="Z8" i="45" s="1"/>
  <c r="FR7" i="42"/>
  <c r="FS23"/>
  <c r="FT23" s="1"/>
  <c r="FR23"/>
  <c r="FS3"/>
  <c r="FT3" s="1"/>
  <c r="Z4" i="45" s="1"/>
  <c r="FR3" i="42"/>
  <c r="FS16"/>
  <c r="FT16" s="1"/>
  <c r="Z17" i="45" s="1"/>
  <c r="FR16" i="42"/>
  <c r="FS2"/>
  <c r="FT2" s="1"/>
  <c r="Z3" i="45" s="1"/>
  <c r="FR2" i="42"/>
  <c r="FS17"/>
  <c r="FT17" s="1"/>
  <c r="Z18" i="45" s="1"/>
  <c r="FR17" i="42"/>
  <c r="FS15"/>
  <c r="FT15" s="1"/>
  <c r="Z16" i="45" s="1"/>
  <c r="FR15" i="42"/>
  <c r="FS13"/>
  <c r="FT13" s="1"/>
  <c r="Z14" i="45" s="1"/>
  <c r="FR13" i="42"/>
  <c r="FS12"/>
  <c r="FT12" s="1"/>
  <c r="Z13" i="45" s="1"/>
  <c r="FR12" i="42"/>
  <c r="FS10"/>
  <c r="FT10" s="1"/>
  <c r="Z11" i="45" s="1"/>
  <c r="FR10" i="42"/>
  <c r="FS8"/>
  <c r="FT8" s="1"/>
  <c r="Z9" i="45" s="1"/>
  <c r="FR8" i="42"/>
  <c r="FS6"/>
  <c r="FT6" s="1"/>
  <c r="Z7" i="45" s="1"/>
  <c r="FR6" i="42"/>
  <c r="FS5"/>
  <c r="FT5" s="1"/>
  <c r="Z6" i="45" s="1"/>
  <c r="FR5" i="42"/>
  <c r="FS4"/>
  <c r="FT4" s="1"/>
  <c r="Z5" i="45" s="1"/>
  <c r="FR4" i="42"/>
  <c r="FS26" i="40"/>
  <c r="FT26" s="1"/>
  <c r="Z27" i="44" s="1"/>
  <c r="FR26" i="40"/>
  <c r="FS24"/>
  <c r="FT24" s="1"/>
  <c r="Z25" i="44" s="1"/>
  <c r="FR24" i="40"/>
  <c r="FS22"/>
  <c r="FT22" s="1"/>
  <c r="Z23" i="44" s="1"/>
  <c r="FR22" i="40"/>
  <c r="FS20"/>
  <c r="FT20" s="1"/>
  <c r="Z21" i="44" s="1"/>
  <c r="FR20" i="40"/>
  <c r="FS18"/>
  <c r="FT18" s="1"/>
  <c r="Z19" i="44" s="1"/>
  <c r="FR18" i="40"/>
  <c r="FS16"/>
  <c r="FT16" s="1"/>
  <c r="Z17" i="44" s="1"/>
  <c r="FR16" i="40"/>
  <c r="FS14"/>
  <c r="FT14" s="1"/>
  <c r="Z15" i="44" s="1"/>
  <c r="FR14" i="40"/>
  <c r="FS12"/>
  <c r="FT12" s="1"/>
  <c r="Z13" i="44" s="1"/>
  <c r="FR12" i="40"/>
  <c r="FS10"/>
  <c r="FT10" s="1"/>
  <c r="Z11" i="44" s="1"/>
  <c r="FR10" i="40"/>
  <c r="FS8"/>
  <c r="FT8" s="1"/>
  <c r="Z9" i="44" s="1"/>
  <c r="FR8" i="40"/>
  <c r="FS4"/>
  <c r="FT4" s="1"/>
  <c r="Z5" i="44" s="1"/>
  <c r="FR4" i="40"/>
  <c r="FS2"/>
  <c r="FT2" s="1"/>
  <c r="Z3" i="44" s="1"/>
  <c r="FR2" i="40"/>
  <c r="FS33"/>
  <c r="FT33" s="1"/>
  <c r="IX33" s="1"/>
  <c r="FR33"/>
  <c r="FS25"/>
  <c r="FT25" s="1"/>
  <c r="Z26" i="44" s="1"/>
  <c r="FR25" i="40"/>
  <c r="FS23"/>
  <c r="FT23" s="1"/>
  <c r="Z24" i="44" s="1"/>
  <c r="FR23" i="40"/>
  <c r="FS21"/>
  <c r="FT21" s="1"/>
  <c r="Z22" i="44" s="1"/>
  <c r="FR21" i="40"/>
  <c r="FS19"/>
  <c r="FT19" s="1"/>
  <c r="Z20" i="44" s="1"/>
  <c r="FR19" i="40"/>
  <c r="FS17"/>
  <c r="FT17" s="1"/>
  <c r="Z18" i="44" s="1"/>
  <c r="FR17" i="40"/>
  <c r="FS15"/>
  <c r="FT15" s="1"/>
  <c r="Z16" i="44" s="1"/>
  <c r="FR15" i="40"/>
  <c r="FS13"/>
  <c r="FT13" s="1"/>
  <c r="Z14" i="44" s="1"/>
  <c r="FR13" i="40"/>
  <c r="FS11"/>
  <c r="FT11" s="1"/>
  <c r="Z12" i="44" s="1"/>
  <c r="FR11" i="40"/>
  <c r="FS9"/>
  <c r="FT9" s="1"/>
  <c r="Z10" i="44" s="1"/>
  <c r="FR9" i="40"/>
  <c r="FS7"/>
  <c r="FT7" s="1"/>
  <c r="Z8" i="44" s="1"/>
  <c r="FR7" i="40"/>
  <c r="FS6"/>
  <c r="FT6" s="1"/>
  <c r="Z7" i="44" s="1"/>
  <c r="FR6" i="40"/>
  <c r="FS5"/>
  <c r="FT5" s="1"/>
  <c r="Z6" i="44" s="1"/>
  <c r="FR5" i="40"/>
  <c r="FS3"/>
  <c r="FT3" s="1"/>
  <c r="Z4" i="44" s="1"/>
  <c r="FR3" i="40"/>
  <c r="FS2" i="41"/>
  <c r="FT2" s="1"/>
  <c r="Z3" i="43" s="1"/>
  <c r="FR2" i="41"/>
  <c r="FS18"/>
  <c r="FT18" s="1"/>
  <c r="Z19" i="43" s="1"/>
  <c r="FR18" i="41"/>
  <c r="FS17"/>
  <c r="FT17" s="1"/>
  <c r="Z18" i="43" s="1"/>
  <c r="FR17" i="41"/>
  <c r="FS15"/>
  <c r="FT15" s="1"/>
  <c r="Z16" i="43" s="1"/>
  <c r="FR15" i="41"/>
  <c r="FS13"/>
  <c r="FT13" s="1"/>
  <c r="Z14" i="43" s="1"/>
  <c r="FR13" i="41"/>
  <c r="FS12"/>
  <c r="FT12" s="1"/>
  <c r="Z13" i="43" s="1"/>
  <c r="FR12" i="41"/>
  <c r="FS10"/>
  <c r="FT10" s="1"/>
  <c r="Z11" i="43" s="1"/>
  <c r="FR10" i="41"/>
  <c r="FS8"/>
  <c r="FT8" s="1"/>
  <c r="Z9" i="43" s="1"/>
  <c r="FR8" i="41"/>
  <c r="FS6"/>
  <c r="FT6" s="1"/>
  <c r="Z7" i="43" s="1"/>
  <c r="FR6" i="41"/>
  <c r="FS5"/>
  <c r="FT5" s="1"/>
  <c r="Z6" i="43" s="1"/>
  <c r="FR5" i="41"/>
  <c r="FS3"/>
  <c r="FT3" s="1"/>
  <c r="Z4" i="43" s="1"/>
  <c r="FR3" i="41"/>
  <c r="FS19"/>
  <c r="FT19" s="1"/>
  <c r="Z20" i="43" s="1"/>
  <c r="FR19" i="41"/>
  <c r="FS24"/>
  <c r="FT24" s="1"/>
  <c r="FR24"/>
  <c r="FS16"/>
  <c r="FT16" s="1"/>
  <c r="Z17" i="43" s="1"/>
  <c r="FR16" i="41"/>
  <c r="FS14"/>
  <c r="FT14" s="1"/>
  <c r="Z15" i="43" s="1"/>
  <c r="FR14" i="41"/>
  <c r="FS11"/>
  <c r="FT11" s="1"/>
  <c r="Z12" i="43" s="1"/>
  <c r="FR11" i="41"/>
  <c r="FS9"/>
  <c r="FT9" s="1"/>
  <c r="Z10" i="43" s="1"/>
  <c r="FR9" i="41"/>
  <c r="FS7"/>
  <c r="FT7" s="1"/>
  <c r="Z8" i="43" s="1"/>
  <c r="FR7" i="41"/>
  <c r="FS4"/>
  <c r="FT4" s="1"/>
  <c r="Z5" i="43" s="1"/>
  <c r="FR4" i="41"/>
  <c r="KO24" i="42"/>
  <c r="PE24" s="1"/>
  <c r="SS24" s="1"/>
  <c r="JP19" i="41"/>
  <c r="IX34" i="40"/>
  <c r="JE34"/>
  <c r="JE33"/>
  <c r="JP24" i="41"/>
  <c r="JI24"/>
  <c r="JP28"/>
  <c r="JI28"/>
  <c r="JI14"/>
  <c r="JP27"/>
  <c r="JI27"/>
  <c r="JP29"/>
  <c r="JI29"/>
  <c r="JI25"/>
  <c r="JP25"/>
  <c r="JP26"/>
  <c r="JI26"/>
  <c r="JP18"/>
  <c r="JP17"/>
  <c r="JP15"/>
  <c r="JP13"/>
  <c r="JP12"/>
  <c r="JP10"/>
  <c r="JP8"/>
  <c r="JP6"/>
  <c r="JP5"/>
  <c r="JP3"/>
  <c r="KG24" i="42"/>
  <c r="KH24"/>
  <c r="FU24" i="40"/>
  <c r="FU34"/>
  <c r="FU33"/>
  <c r="FU10" i="42"/>
  <c r="FU4"/>
  <c r="FU28"/>
  <c r="FU2"/>
  <c r="FU30"/>
  <c r="FU29"/>
  <c r="FU27"/>
  <c r="FU7"/>
  <c r="FU19" i="41"/>
  <c r="FU24"/>
  <c r="FU28"/>
  <c r="FU14"/>
  <c r="FU27"/>
  <c r="FU11"/>
  <c r="FU7"/>
  <c r="FU29"/>
  <c r="FU4"/>
  <c r="FU25"/>
  <c r="FU26"/>
  <c r="FU17"/>
  <c r="FU13"/>
  <c r="FU10"/>
  <c r="FU6"/>
  <c r="FU3"/>
  <c r="JG3" i="42"/>
  <c r="JG4"/>
  <c r="JG31"/>
  <c r="JI31" s="1"/>
  <c r="JJ31" s="1"/>
  <c r="JK31" s="1"/>
  <c r="JG5"/>
  <c r="JG23"/>
  <c r="JG6"/>
  <c r="JG7"/>
  <c r="JG8"/>
  <c r="JG9"/>
  <c r="JG10"/>
  <c r="JG11"/>
  <c r="JG12"/>
  <c r="JG27"/>
  <c r="JI27" s="1"/>
  <c r="JJ27" s="1"/>
  <c r="JG13"/>
  <c r="JG14"/>
  <c r="JG15"/>
  <c r="JG32"/>
  <c r="JI32" s="1"/>
  <c r="JJ32" s="1"/>
  <c r="JK32" s="1"/>
  <c r="JG30"/>
  <c r="JI30" s="1"/>
  <c r="JJ30" s="1"/>
  <c r="KM30" s="1"/>
  <c r="JG16"/>
  <c r="JG17"/>
  <c r="JG29"/>
  <c r="JI29" s="1"/>
  <c r="JJ29" s="1"/>
  <c r="KM29" s="1"/>
  <c r="JG28"/>
  <c r="JI28" s="1"/>
  <c r="JJ28" s="1"/>
  <c r="JG2"/>
  <c r="JH2" s="1"/>
  <c r="JF3"/>
  <c r="JF4"/>
  <c r="JF31"/>
  <c r="JF5"/>
  <c r="JF23"/>
  <c r="JF6"/>
  <c r="JF7"/>
  <c r="JF8"/>
  <c r="JF9"/>
  <c r="JF10"/>
  <c r="JF11"/>
  <c r="JF12"/>
  <c r="JF27"/>
  <c r="JF13"/>
  <c r="JF14"/>
  <c r="JF15"/>
  <c r="JF32"/>
  <c r="JF30"/>
  <c r="JF16"/>
  <c r="JF17"/>
  <c r="JF29"/>
  <c r="JF28"/>
  <c r="JF2"/>
  <c r="EV24" l="1"/>
  <c r="EW24" s="1"/>
  <c r="OY24"/>
  <c r="OZ24" s="1"/>
  <c r="FU3"/>
  <c r="FU11"/>
  <c r="FU14"/>
  <c r="FU6"/>
  <c r="FU15"/>
  <c r="FU5" i="41"/>
  <c r="FU8"/>
  <c r="FU12"/>
  <c r="FU15"/>
  <c r="FU18"/>
  <c r="FU9"/>
  <c r="FU16"/>
  <c r="JI3"/>
  <c r="JJ3" s="1"/>
  <c r="JI5"/>
  <c r="JK5" s="1"/>
  <c r="JI6"/>
  <c r="JK6" s="1"/>
  <c r="JI8"/>
  <c r="JK8" s="1"/>
  <c r="JI10"/>
  <c r="JJ10" s="1"/>
  <c r="JI12"/>
  <c r="JK12" s="1"/>
  <c r="JI13"/>
  <c r="JK13" s="1"/>
  <c r="JI15"/>
  <c r="JK15" s="1"/>
  <c r="JI17"/>
  <c r="JJ17" s="1"/>
  <c r="JI18"/>
  <c r="JK18" s="1"/>
  <c r="JI16"/>
  <c r="JK16" s="1"/>
  <c r="JI11"/>
  <c r="JJ11" s="1"/>
  <c r="JP14"/>
  <c r="JP16"/>
  <c r="JP11"/>
  <c r="FU25" i="40"/>
  <c r="FU4"/>
  <c r="FU8"/>
  <c r="JE9"/>
  <c r="JE20"/>
  <c r="JE12"/>
  <c r="JE25"/>
  <c r="JE2"/>
  <c r="FU9"/>
  <c r="FU16"/>
  <c r="JE3"/>
  <c r="JE17"/>
  <c r="JE8"/>
  <c r="JE16"/>
  <c r="JE24"/>
  <c r="JP9" i="41"/>
  <c r="FU3" i="40"/>
  <c r="FU17"/>
  <c r="FU12"/>
  <c r="FU20"/>
  <c r="JE6"/>
  <c r="JE13"/>
  <c r="JE21"/>
  <c r="JE4"/>
  <c r="JE10"/>
  <c r="JE14"/>
  <c r="JE18"/>
  <c r="JE22"/>
  <c r="JE26"/>
  <c r="FU6"/>
  <c r="FU13"/>
  <c r="FU21"/>
  <c r="JE5"/>
  <c r="JE7"/>
  <c r="JE11"/>
  <c r="JE15"/>
  <c r="JE19"/>
  <c r="JE23"/>
  <c r="ST24" i="42"/>
  <c r="BW24"/>
  <c r="FU23"/>
  <c r="FU9"/>
  <c r="FU16"/>
  <c r="FU13"/>
  <c r="FU5"/>
  <c r="FU8"/>
  <c r="FU12"/>
  <c r="FU17"/>
  <c r="KJ24"/>
  <c r="KK24" s="1"/>
  <c r="JP7" i="41"/>
  <c r="JI9"/>
  <c r="JJ9" s="1"/>
  <c r="JP4"/>
  <c r="JI7"/>
  <c r="JJ7" s="1"/>
  <c r="JI4"/>
  <c r="JK4" s="1"/>
  <c r="JI17" i="42"/>
  <c r="JJ17" s="1"/>
  <c r="AH18" i="45" s="1"/>
  <c r="JH17" i="42"/>
  <c r="JI15"/>
  <c r="JJ15" s="1"/>
  <c r="AH16" i="45" s="1"/>
  <c r="JH15" i="42"/>
  <c r="JI13"/>
  <c r="JJ13" s="1"/>
  <c r="AH14" i="45" s="1"/>
  <c r="JH13" i="42"/>
  <c r="JI12"/>
  <c r="JJ12" s="1"/>
  <c r="AH13" i="45" s="1"/>
  <c r="JH12" i="42"/>
  <c r="JI10"/>
  <c r="JJ10" s="1"/>
  <c r="AH11" i="45" s="1"/>
  <c r="JH10" i="42"/>
  <c r="JI8"/>
  <c r="JJ8" s="1"/>
  <c r="AH9" i="45" s="1"/>
  <c r="JH8" i="42"/>
  <c r="JI6"/>
  <c r="JJ6" s="1"/>
  <c r="AH7" i="45" s="1"/>
  <c r="JH6" i="42"/>
  <c r="JI5"/>
  <c r="JJ5" s="1"/>
  <c r="AH6" i="45" s="1"/>
  <c r="JH5" i="42"/>
  <c r="JI4"/>
  <c r="JJ4" s="1"/>
  <c r="AH5" i="45" s="1"/>
  <c r="JH4" i="42"/>
  <c r="JI16"/>
  <c r="JJ16" s="1"/>
  <c r="AH17" i="45" s="1"/>
  <c r="JH16" i="42"/>
  <c r="JI14"/>
  <c r="JJ14" s="1"/>
  <c r="AH15" i="45" s="1"/>
  <c r="JH14" i="42"/>
  <c r="JI11"/>
  <c r="JJ11" s="1"/>
  <c r="AH12" i="45" s="1"/>
  <c r="JH11" i="42"/>
  <c r="JI9"/>
  <c r="JJ9" s="1"/>
  <c r="AH10" i="45" s="1"/>
  <c r="JH9" i="42"/>
  <c r="JI7"/>
  <c r="JJ7" s="1"/>
  <c r="AH8" i="45" s="1"/>
  <c r="JH7" i="42"/>
  <c r="JI23"/>
  <c r="JJ23" s="1"/>
  <c r="JH23"/>
  <c r="JI3"/>
  <c r="JJ3" s="1"/>
  <c r="AH4" i="45" s="1"/>
  <c r="JH3" i="42"/>
  <c r="FU5" i="40"/>
  <c r="FU7"/>
  <c r="FU11"/>
  <c r="FU15"/>
  <c r="FU19"/>
  <c r="FU23"/>
  <c r="FU2"/>
  <c r="FU10"/>
  <c r="FU14"/>
  <c r="FU18"/>
  <c r="FU22"/>
  <c r="FU26"/>
  <c r="IX3"/>
  <c r="IZ3" s="1"/>
  <c r="IX5"/>
  <c r="IY5" s="1"/>
  <c r="IX6"/>
  <c r="IZ6" s="1"/>
  <c r="IX7"/>
  <c r="IY7" s="1"/>
  <c r="IX9"/>
  <c r="IZ9" s="1"/>
  <c r="IX11"/>
  <c r="IY11" s="1"/>
  <c r="IX13"/>
  <c r="IZ13" s="1"/>
  <c r="IX15"/>
  <c r="IY15" s="1"/>
  <c r="IX17"/>
  <c r="IZ17" s="1"/>
  <c r="IX19"/>
  <c r="IY19" s="1"/>
  <c r="IX21"/>
  <c r="IZ21" s="1"/>
  <c r="IX23"/>
  <c r="IY23" s="1"/>
  <c r="IX25"/>
  <c r="IZ25" s="1"/>
  <c r="IX2"/>
  <c r="IY2" s="1"/>
  <c r="IX4"/>
  <c r="IZ4" s="1"/>
  <c r="IX8"/>
  <c r="IY8" s="1"/>
  <c r="IX10"/>
  <c r="IZ10" s="1"/>
  <c r="IX12"/>
  <c r="IY12" s="1"/>
  <c r="IX14"/>
  <c r="IX16"/>
  <c r="IY16" s="1"/>
  <c r="IX18"/>
  <c r="IY18" s="1"/>
  <c r="IX20"/>
  <c r="IY20" s="1"/>
  <c r="IX22"/>
  <c r="IY22" s="1"/>
  <c r="IX24"/>
  <c r="IY24" s="1"/>
  <c r="IX26"/>
  <c r="IY26" s="1"/>
  <c r="KP24" i="42"/>
  <c r="PF24"/>
  <c r="IY3" i="40"/>
  <c r="IY6"/>
  <c r="IY9"/>
  <c r="IY13"/>
  <c r="IY17"/>
  <c r="IY21"/>
  <c r="IY25"/>
  <c r="IY4"/>
  <c r="IZ8"/>
  <c r="IZ33"/>
  <c r="IY33"/>
  <c r="IZ34"/>
  <c r="IY34"/>
  <c r="IZ18"/>
  <c r="IZ22"/>
  <c r="IZ26"/>
  <c r="KF27" i="42"/>
  <c r="KH27" s="1"/>
  <c r="KF28"/>
  <c r="KH28" s="1"/>
  <c r="JK3" i="41"/>
  <c r="JJ5"/>
  <c r="JJ6"/>
  <c r="JJ8"/>
  <c r="JK10"/>
  <c r="JJ12"/>
  <c r="JJ13"/>
  <c r="JJ15"/>
  <c r="JK17"/>
  <c r="JJ18"/>
  <c r="JJ26"/>
  <c r="JK26"/>
  <c r="JK29"/>
  <c r="JJ29"/>
  <c r="JK7"/>
  <c r="JK9"/>
  <c r="JK11"/>
  <c r="JK27"/>
  <c r="JJ27"/>
  <c r="JK14"/>
  <c r="JJ14"/>
  <c r="JK28"/>
  <c r="JJ28"/>
  <c r="JK24"/>
  <c r="JJ24"/>
  <c r="JJ25"/>
  <c r="JK25"/>
  <c r="KG28" i="42"/>
  <c r="KG27"/>
  <c r="KM28"/>
  <c r="KF30"/>
  <c r="KF29"/>
  <c r="KM27"/>
  <c r="JK28"/>
  <c r="JK30"/>
  <c r="JK29"/>
  <c r="JK27"/>
  <c r="JK23"/>
  <c r="FI19" i="41"/>
  <c r="FB19"/>
  <c r="JI19"/>
  <c r="ET19"/>
  <c r="EU19"/>
  <c r="EI19"/>
  <c r="EJ19"/>
  <c r="DX19"/>
  <c r="DY19"/>
  <c r="DM19"/>
  <c r="DN19"/>
  <c r="DB19"/>
  <c r="DC19"/>
  <c r="CQ19"/>
  <c r="CR19"/>
  <c r="CF19"/>
  <c r="CG19"/>
  <c r="BY19"/>
  <c r="BU19"/>
  <c r="BM19"/>
  <c r="BN19"/>
  <c r="BB19"/>
  <c r="BC19"/>
  <c r="AQ19"/>
  <c r="AR19"/>
  <c r="AF19"/>
  <c r="AG19"/>
  <c r="U19"/>
  <c r="V19"/>
  <c r="L19"/>
  <c r="M19" s="1"/>
  <c r="L20" i="43" s="1"/>
  <c r="IH2" i="41"/>
  <c r="FI2" i="42"/>
  <c r="JI2"/>
  <c r="HI2" i="41"/>
  <c r="HH2"/>
  <c r="FU2"/>
  <c r="BY32"/>
  <c r="BY26"/>
  <c r="BY24"/>
  <c r="BY25"/>
  <c r="BU32"/>
  <c r="BU26"/>
  <c r="BU24"/>
  <c r="BU25"/>
  <c r="BU29" i="42"/>
  <c r="BU28"/>
  <c r="BY29"/>
  <c r="BY28"/>
  <c r="AQ28"/>
  <c r="AR28"/>
  <c r="AT28" s="1"/>
  <c r="AU28" s="1"/>
  <c r="FI3" i="41"/>
  <c r="FI4"/>
  <c r="FI5"/>
  <c r="FI29"/>
  <c r="FI6"/>
  <c r="FI7"/>
  <c r="FI8"/>
  <c r="FI9"/>
  <c r="FI10"/>
  <c r="FI11"/>
  <c r="FI12"/>
  <c r="FI27"/>
  <c r="FI13"/>
  <c r="FI14"/>
  <c r="FI15"/>
  <c r="FI16"/>
  <c r="FI17"/>
  <c r="FI28"/>
  <c r="FI18"/>
  <c r="FI32"/>
  <c r="FI26"/>
  <c r="FI24"/>
  <c r="FI25"/>
  <c r="FI2" i="40"/>
  <c r="JF2" s="1"/>
  <c r="FI3"/>
  <c r="JF3" s="1"/>
  <c r="FI4"/>
  <c r="JF4" s="1"/>
  <c r="FI5"/>
  <c r="JF5" s="1"/>
  <c r="FI34"/>
  <c r="JF34" s="1"/>
  <c r="FI6"/>
  <c r="JF6" s="1"/>
  <c r="FI36"/>
  <c r="FI7"/>
  <c r="JF7" s="1"/>
  <c r="FI8"/>
  <c r="JF8" s="1"/>
  <c r="FI9"/>
  <c r="JF9" s="1"/>
  <c r="FI10"/>
  <c r="JF10" s="1"/>
  <c r="FI11"/>
  <c r="JF11" s="1"/>
  <c r="FI12"/>
  <c r="JF12" s="1"/>
  <c r="FI13"/>
  <c r="JF13" s="1"/>
  <c r="FI14"/>
  <c r="JF14" s="1"/>
  <c r="FI15"/>
  <c r="JF15" s="1"/>
  <c r="FI16"/>
  <c r="JF16" s="1"/>
  <c r="FI37"/>
  <c r="FI17"/>
  <c r="JF17" s="1"/>
  <c r="FI18"/>
  <c r="JF18" s="1"/>
  <c r="FI19"/>
  <c r="JF19" s="1"/>
  <c r="FI20"/>
  <c r="JF20" s="1"/>
  <c r="FI21"/>
  <c r="JF21" s="1"/>
  <c r="MR21" s="1"/>
  <c r="FI22"/>
  <c r="JF22" s="1"/>
  <c r="MR22" s="1"/>
  <c r="FI23"/>
  <c r="JF23" s="1"/>
  <c r="FI24"/>
  <c r="JF24" s="1"/>
  <c r="FI25"/>
  <c r="JF25" s="1"/>
  <c r="FI26"/>
  <c r="JF26" s="1"/>
  <c r="MR26" s="1"/>
  <c r="EX3" i="42"/>
  <c r="KN3" s="1"/>
  <c r="EX4"/>
  <c r="KN4" s="1"/>
  <c r="EX31"/>
  <c r="EX5"/>
  <c r="EX23"/>
  <c r="EX6"/>
  <c r="EX7"/>
  <c r="EX8"/>
  <c r="EX9"/>
  <c r="KN9" s="1"/>
  <c r="EX10"/>
  <c r="EX11"/>
  <c r="KN11" s="1"/>
  <c r="EX12"/>
  <c r="EX27"/>
  <c r="EX13"/>
  <c r="KN13" s="1"/>
  <c r="EX14"/>
  <c r="KN14" s="1"/>
  <c r="EX15"/>
  <c r="KN15" s="1"/>
  <c r="EX32"/>
  <c r="EX30"/>
  <c r="EX16"/>
  <c r="EX17"/>
  <c r="EX29"/>
  <c r="EX28"/>
  <c r="EX2"/>
  <c r="KN2" s="1"/>
  <c r="M3" i="45"/>
  <c r="EX33" i="42"/>
  <c r="EQ2"/>
  <c r="EQ3"/>
  <c r="EQ4"/>
  <c r="EQ31"/>
  <c r="EQ5"/>
  <c r="EQ23"/>
  <c r="EQ6"/>
  <c r="EQ7"/>
  <c r="EQ8"/>
  <c r="EQ9"/>
  <c r="EQ10"/>
  <c r="EQ11"/>
  <c r="EQ12"/>
  <c r="EQ27"/>
  <c r="EQ13"/>
  <c r="EQ14"/>
  <c r="EQ15"/>
  <c r="EQ32"/>
  <c r="EQ30"/>
  <c r="EQ16"/>
  <c r="EQ17"/>
  <c r="EQ29"/>
  <c r="EQ28"/>
  <c r="EQ33"/>
  <c r="FI33" i="40"/>
  <c r="JF33" s="1"/>
  <c r="FB2"/>
  <c r="FB3"/>
  <c r="FB4"/>
  <c r="FB5"/>
  <c r="FB34"/>
  <c r="FB6"/>
  <c r="FB36"/>
  <c r="FB7"/>
  <c r="FB8"/>
  <c r="FB9"/>
  <c r="FB10"/>
  <c r="FB11"/>
  <c r="FB12"/>
  <c r="FB13"/>
  <c r="FB14"/>
  <c r="FB15"/>
  <c r="FB16"/>
  <c r="FB37"/>
  <c r="FB17"/>
  <c r="FB18"/>
  <c r="FB19"/>
  <c r="FB20"/>
  <c r="FB21"/>
  <c r="FB22"/>
  <c r="FB23"/>
  <c r="FB24"/>
  <c r="FB25"/>
  <c r="FB26"/>
  <c r="FB33"/>
  <c r="FB3" i="41"/>
  <c r="FB4"/>
  <c r="FB5"/>
  <c r="FB29"/>
  <c r="FB6"/>
  <c r="FB7"/>
  <c r="FB8"/>
  <c r="FB9"/>
  <c r="FB10"/>
  <c r="FB11"/>
  <c r="FB12"/>
  <c r="FB27"/>
  <c r="FB13"/>
  <c r="FB14"/>
  <c r="FB15"/>
  <c r="FB16"/>
  <c r="FB17"/>
  <c r="FB28"/>
  <c r="FB18"/>
  <c r="FB32"/>
  <c r="FB26"/>
  <c r="FB24"/>
  <c r="FB25"/>
  <c r="FB2"/>
  <c r="AF16" i="42"/>
  <c r="AG16"/>
  <c r="EU2" i="40"/>
  <c r="EU3"/>
  <c r="EU4"/>
  <c r="EU5"/>
  <c r="EU34"/>
  <c r="EW34" s="1"/>
  <c r="EX34" s="1"/>
  <c r="EU6"/>
  <c r="EU36"/>
  <c r="EW36" s="1"/>
  <c r="EX36" s="1"/>
  <c r="EU7"/>
  <c r="EU8"/>
  <c r="EU9"/>
  <c r="EU10"/>
  <c r="EU11"/>
  <c r="EU12"/>
  <c r="EU13"/>
  <c r="EU14"/>
  <c r="EU15"/>
  <c r="EU16"/>
  <c r="EU37"/>
  <c r="EW37" s="1"/>
  <c r="EX37" s="1"/>
  <c r="EU17"/>
  <c r="EU18"/>
  <c r="EU19"/>
  <c r="EU20"/>
  <c r="EU21"/>
  <c r="EU22"/>
  <c r="EU23"/>
  <c r="EU24"/>
  <c r="EU25"/>
  <c r="EU26"/>
  <c r="ET2"/>
  <c r="ET3"/>
  <c r="ET4"/>
  <c r="ET5"/>
  <c r="ET34"/>
  <c r="ET6"/>
  <c r="ET36"/>
  <c r="ET7"/>
  <c r="ET8"/>
  <c r="ET9"/>
  <c r="ET10"/>
  <c r="ET11"/>
  <c r="ET12"/>
  <c r="ET13"/>
  <c r="ET14"/>
  <c r="ET15"/>
  <c r="ET16"/>
  <c r="ET37"/>
  <c r="ET17"/>
  <c r="ET18"/>
  <c r="ET19"/>
  <c r="ET20"/>
  <c r="ET21"/>
  <c r="ET22"/>
  <c r="ET23"/>
  <c r="ET24"/>
  <c r="ET25"/>
  <c r="ET26"/>
  <c r="DY2" i="42"/>
  <c r="DY3"/>
  <c r="DY4"/>
  <c r="DY31"/>
  <c r="EA31" s="1"/>
  <c r="EB31" s="1"/>
  <c r="DY5"/>
  <c r="DY23"/>
  <c r="DY6"/>
  <c r="DY7"/>
  <c r="DY8"/>
  <c r="DY9"/>
  <c r="DY10"/>
  <c r="DY11"/>
  <c r="DY12"/>
  <c r="DY27"/>
  <c r="EA27" s="1"/>
  <c r="EB27" s="1"/>
  <c r="DY13"/>
  <c r="DY14"/>
  <c r="DY15"/>
  <c r="DY32"/>
  <c r="EA32" s="1"/>
  <c r="EB32" s="1"/>
  <c r="DY30"/>
  <c r="EA30" s="1"/>
  <c r="EB30" s="1"/>
  <c r="DY16"/>
  <c r="DY17"/>
  <c r="DY29"/>
  <c r="EA29" s="1"/>
  <c r="EB29" s="1"/>
  <c r="DY28"/>
  <c r="EA28" s="1"/>
  <c r="EB28" s="1"/>
  <c r="EC28" s="1"/>
  <c r="DX2"/>
  <c r="DX3"/>
  <c r="DX4"/>
  <c r="DX31"/>
  <c r="DX5"/>
  <c r="DX23"/>
  <c r="DX6"/>
  <c r="DX7"/>
  <c r="DX8"/>
  <c r="DX9"/>
  <c r="DX10"/>
  <c r="DX11"/>
  <c r="DX12"/>
  <c r="DX27"/>
  <c r="DX13"/>
  <c r="DX14"/>
  <c r="DX15"/>
  <c r="DX32"/>
  <c r="DX30"/>
  <c r="DX16"/>
  <c r="DX17"/>
  <c r="DX29"/>
  <c r="DX28"/>
  <c r="EJ2"/>
  <c r="EJ3"/>
  <c r="EJ4"/>
  <c r="EJ31"/>
  <c r="EL31" s="1"/>
  <c r="EM31" s="1"/>
  <c r="EJ5"/>
  <c r="EJ23"/>
  <c r="EJ6"/>
  <c r="EJ7"/>
  <c r="EJ8"/>
  <c r="EJ9"/>
  <c r="EJ10"/>
  <c r="EJ11"/>
  <c r="EJ12"/>
  <c r="EJ27"/>
  <c r="EL27" s="1"/>
  <c r="EM27" s="1"/>
  <c r="EJ13"/>
  <c r="EJ14"/>
  <c r="EJ15"/>
  <c r="EJ32"/>
  <c r="EL32" s="1"/>
  <c r="EM32" s="1"/>
  <c r="EJ30"/>
  <c r="EL30" s="1"/>
  <c r="EM30" s="1"/>
  <c r="EJ16"/>
  <c r="EJ17"/>
  <c r="EJ29"/>
  <c r="EL29" s="1"/>
  <c r="EM29" s="1"/>
  <c r="EJ28"/>
  <c r="EL28" s="1"/>
  <c r="EM28" s="1"/>
  <c r="EI2"/>
  <c r="EI3"/>
  <c r="EI4"/>
  <c r="EI31"/>
  <c r="EI5"/>
  <c r="EI23"/>
  <c r="EI6"/>
  <c r="EI7"/>
  <c r="EI8"/>
  <c r="EI9"/>
  <c r="EI10"/>
  <c r="EI11"/>
  <c r="EI12"/>
  <c r="EI27"/>
  <c r="EI13"/>
  <c r="EI14"/>
  <c r="EI15"/>
  <c r="EI32"/>
  <c r="EI30"/>
  <c r="EI16"/>
  <c r="EI17"/>
  <c r="EI29"/>
  <c r="EI28"/>
  <c r="ET26" i="41"/>
  <c r="EU26"/>
  <c r="EW26" s="1"/>
  <c r="EX26" s="1"/>
  <c r="ET24"/>
  <c r="EU24"/>
  <c r="ET25"/>
  <c r="EU25"/>
  <c r="EW25" s="1"/>
  <c r="EX25" s="1"/>
  <c r="EU3"/>
  <c r="EU4"/>
  <c r="EU5"/>
  <c r="EU29"/>
  <c r="EW29" s="1"/>
  <c r="EX29" s="1"/>
  <c r="EU6"/>
  <c r="EU7"/>
  <c r="EU8"/>
  <c r="EU9"/>
  <c r="EU10"/>
  <c r="EU11"/>
  <c r="EU12"/>
  <c r="EU27"/>
  <c r="EW27" s="1"/>
  <c r="EX27" s="1"/>
  <c r="EU13"/>
  <c r="EU14"/>
  <c r="EU15"/>
  <c r="EU16"/>
  <c r="EU17"/>
  <c r="EU28"/>
  <c r="EW28" s="1"/>
  <c r="EX28" s="1"/>
  <c r="EU18"/>
  <c r="EU32"/>
  <c r="EW32" s="1"/>
  <c r="EX32" s="1"/>
  <c r="ET3"/>
  <c r="ET4"/>
  <c r="ET5"/>
  <c r="ET29"/>
  <c r="ET6"/>
  <c r="ET7"/>
  <c r="ET8"/>
  <c r="ET9"/>
  <c r="ET10"/>
  <c r="ET11"/>
  <c r="ET12"/>
  <c r="ET27"/>
  <c r="ET13"/>
  <c r="ET14"/>
  <c r="ET15"/>
  <c r="ET16"/>
  <c r="ET17"/>
  <c r="ET28"/>
  <c r="ET18"/>
  <c r="ET32"/>
  <c r="DC2" i="42"/>
  <c r="DC3"/>
  <c r="DC4"/>
  <c r="DC31"/>
  <c r="DE31" s="1"/>
  <c r="DF31" s="1"/>
  <c r="DC5"/>
  <c r="DC23"/>
  <c r="DC6"/>
  <c r="DC7"/>
  <c r="DC8"/>
  <c r="DC9"/>
  <c r="DC10"/>
  <c r="DC11"/>
  <c r="DC12"/>
  <c r="DC27"/>
  <c r="DE27" s="1"/>
  <c r="DF27" s="1"/>
  <c r="DC13"/>
  <c r="DC14"/>
  <c r="DC15"/>
  <c r="DC32"/>
  <c r="DE32" s="1"/>
  <c r="DF32" s="1"/>
  <c r="DC30"/>
  <c r="DE30" s="1"/>
  <c r="DF30" s="1"/>
  <c r="DC16"/>
  <c r="DC17"/>
  <c r="DC29"/>
  <c r="DE29" s="1"/>
  <c r="DF29" s="1"/>
  <c r="DC28"/>
  <c r="DE28" s="1"/>
  <c r="DF28" s="1"/>
  <c r="DB2"/>
  <c r="DB3"/>
  <c r="DB4"/>
  <c r="DB31"/>
  <c r="DB5"/>
  <c r="DB23"/>
  <c r="DB6"/>
  <c r="DB7"/>
  <c r="DB8"/>
  <c r="DB9"/>
  <c r="DB10"/>
  <c r="DB11"/>
  <c r="DB12"/>
  <c r="DB27"/>
  <c r="DB13"/>
  <c r="DB14"/>
  <c r="DB15"/>
  <c r="DB32"/>
  <c r="DB30"/>
  <c r="DB16"/>
  <c r="DB17"/>
  <c r="DB29"/>
  <c r="DB28"/>
  <c r="DY3" i="41"/>
  <c r="DY4"/>
  <c r="DY5"/>
  <c r="DY29"/>
  <c r="EA29" s="1"/>
  <c r="EB29" s="1"/>
  <c r="DY6"/>
  <c r="DY7"/>
  <c r="DY8"/>
  <c r="DY9"/>
  <c r="DY10"/>
  <c r="DY11"/>
  <c r="DY12"/>
  <c r="DY27"/>
  <c r="EA27" s="1"/>
  <c r="EB27" s="1"/>
  <c r="DY13"/>
  <c r="DY14"/>
  <c r="DY15"/>
  <c r="DY16"/>
  <c r="DY17"/>
  <c r="DY28"/>
  <c r="EA28" s="1"/>
  <c r="EB28" s="1"/>
  <c r="DY18"/>
  <c r="DY32"/>
  <c r="EA32" s="1"/>
  <c r="EB32" s="1"/>
  <c r="DY26"/>
  <c r="EA26" s="1"/>
  <c r="EB26" s="1"/>
  <c r="DY24"/>
  <c r="DY25"/>
  <c r="EA25" s="1"/>
  <c r="EB25" s="1"/>
  <c r="DX3"/>
  <c r="DX4"/>
  <c r="DX5"/>
  <c r="DX29"/>
  <c r="DX6"/>
  <c r="DX7"/>
  <c r="DX8"/>
  <c r="DX9"/>
  <c r="DX10"/>
  <c r="DX11"/>
  <c r="DX12"/>
  <c r="DX27"/>
  <c r="DX13"/>
  <c r="DX14"/>
  <c r="DX15"/>
  <c r="DX16"/>
  <c r="DX17"/>
  <c r="DX28"/>
  <c r="DX18"/>
  <c r="DX32"/>
  <c r="DX26"/>
  <c r="DX24"/>
  <c r="DX25"/>
  <c r="EJ3"/>
  <c r="EJ4"/>
  <c r="EJ5"/>
  <c r="EJ29"/>
  <c r="EL29" s="1"/>
  <c r="EM29" s="1"/>
  <c r="EJ6"/>
  <c r="EJ7"/>
  <c r="EJ8"/>
  <c r="EJ9"/>
  <c r="EJ10"/>
  <c r="EJ11"/>
  <c r="EJ12"/>
  <c r="EJ27"/>
  <c r="EL27" s="1"/>
  <c r="EM27" s="1"/>
  <c r="EJ13"/>
  <c r="EJ14"/>
  <c r="EJ15"/>
  <c r="EJ16"/>
  <c r="EJ17"/>
  <c r="EJ28"/>
  <c r="EL28" s="1"/>
  <c r="EM28" s="1"/>
  <c r="EJ18"/>
  <c r="EJ32"/>
  <c r="EL32" s="1"/>
  <c r="EM32" s="1"/>
  <c r="EJ26"/>
  <c r="EL26" s="1"/>
  <c r="EM26" s="1"/>
  <c r="EJ24"/>
  <c r="EJ25"/>
  <c r="EL25" s="1"/>
  <c r="EM25" s="1"/>
  <c r="EN25" s="1"/>
  <c r="EI3"/>
  <c r="EI4"/>
  <c r="EI5"/>
  <c r="EI29"/>
  <c r="EI6"/>
  <c r="EI7"/>
  <c r="EI8"/>
  <c r="EI9"/>
  <c r="EI10"/>
  <c r="EI11"/>
  <c r="EI12"/>
  <c r="EI27"/>
  <c r="EI13"/>
  <c r="EI14"/>
  <c r="EI15"/>
  <c r="EI16"/>
  <c r="EI17"/>
  <c r="EI28"/>
  <c r="EI18"/>
  <c r="EI32"/>
  <c r="EI26"/>
  <c r="EI24"/>
  <c r="EI25"/>
  <c r="DN2" i="42"/>
  <c r="DN3"/>
  <c r="DN4"/>
  <c r="DN31"/>
  <c r="DP31" s="1"/>
  <c r="DQ31" s="1"/>
  <c r="DN5"/>
  <c r="DN23"/>
  <c r="DN6"/>
  <c r="DN7"/>
  <c r="DN8"/>
  <c r="DN9"/>
  <c r="DN10"/>
  <c r="DN11"/>
  <c r="DN12"/>
  <c r="DN27"/>
  <c r="DP27" s="1"/>
  <c r="DQ27" s="1"/>
  <c r="DN13"/>
  <c r="DN14"/>
  <c r="DN15"/>
  <c r="DN32"/>
  <c r="DP32" s="1"/>
  <c r="DQ32" s="1"/>
  <c r="DN30"/>
  <c r="DP30" s="1"/>
  <c r="DQ30" s="1"/>
  <c r="DN16"/>
  <c r="DN17"/>
  <c r="DN29"/>
  <c r="DP29" s="1"/>
  <c r="DQ29" s="1"/>
  <c r="DN28"/>
  <c r="DP28" s="1"/>
  <c r="DQ28" s="1"/>
  <c r="DM2"/>
  <c r="DM3"/>
  <c r="DM4"/>
  <c r="DM31"/>
  <c r="DM5"/>
  <c r="DM23"/>
  <c r="DM6"/>
  <c r="DM7"/>
  <c r="DM8"/>
  <c r="DM9"/>
  <c r="DM10"/>
  <c r="DM11"/>
  <c r="DM12"/>
  <c r="DM27"/>
  <c r="DM13"/>
  <c r="DM14"/>
  <c r="DM15"/>
  <c r="DM32"/>
  <c r="DM30"/>
  <c r="DM16"/>
  <c r="DM17"/>
  <c r="DM29"/>
  <c r="DM28"/>
  <c r="EJ2" i="40"/>
  <c r="EJ3"/>
  <c r="EJ4"/>
  <c r="EJ5"/>
  <c r="EJ34"/>
  <c r="EL34" s="1"/>
  <c r="EM34" s="1"/>
  <c r="EJ6"/>
  <c r="EJ36"/>
  <c r="EL36" s="1"/>
  <c r="EM36" s="1"/>
  <c r="EN36" s="1"/>
  <c r="EJ7"/>
  <c r="EJ8"/>
  <c r="EJ9"/>
  <c r="EJ10"/>
  <c r="EJ11"/>
  <c r="EJ12"/>
  <c r="EJ13"/>
  <c r="EJ14"/>
  <c r="EJ15"/>
  <c r="EJ16"/>
  <c r="EJ37"/>
  <c r="EL37" s="1"/>
  <c r="EM37" s="1"/>
  <c r="EJ17"/>
  <c r="EJ18"/>
  <c r="EJ19"/>
  <c r="EJ20"/>
  <c r="EJ21"/>
  <c r="EJ22"/>
  <c r="EJ23"/>
  <c r="EJ24"/>
  <c r="EJ25"/>
  <c r="EJ26"/>
  <c r="EI2"/>
  <c r="EI3"/>
  <c r="EI4"/>
  <c r="EI5"/>
  <c r="EI34"/>
  <c r="EI6"/>
  <c r="EI36"/>
  <c r="EI7"/>
  <c r="EI8"/>
  <c r="EI9"/>
  <c r="EI10"/>
  <c r="EI11"/>
  <c r="EI12"/>
  <c r="EI13"/>
  <c r="EI14"/>
  <c r="EI15"/>
  <c r="EI16"/>
  <c r="EI37"/>
  <c r="EI17"/>
  <c r="EI18"/>
  <c r="EI19"/>
  <c r="EI20"/>
  <c r="EI21"/>
  <c r="EI22"/>
  <c r="EI23"/>
  <c r="EI24"/>
  <c r="EI25"/>
  <c r="EI26"/>
  <c r="DN2"/>
  <c r="DN3"/>
  <c r="DN4"/>
  <c r="DN5"/>
  <c r="DN34"/>
  <c r="DP34" s="1"/>
  <c r="DQ34" s="1"/>
  <c r="DN6"/>
  <c r="DN36"/>
  <c r="DP36" s="1"/>
  <c r="DQ36" s="1"/>
  <c r="DN7"/>
  <c r="DN8"/>
  <c r="DN9"/>
  <c r="DN10"/>
  <c r="DN11"/>
  <c r="DN12"/>
  <c r="DN13"/>
  <c r="DN14"/>
  <c r="DN15"/>
  <c r="DN16"/>
  <c r="DN37"/>
  <c r="DP37" s="1"/>
  <c r="DQ37" s="1"/>
  <c r="DN17"/>
  <c r="DN18"/>
  <c r="DN19"/>
  <c r="DN20"/>
  <c r="DN21"/>
  <c r="DN22"/>
  <c r="DN23"/>
  <c r="DN24"/>
  <c r="DN25"/>
  <c r="DN26"/>
  <c r="DM2"/>
  <c r="DM3"/>
  <c r="DM4"/>
  <c r="DM5"/>
  <c r="DM34"/>
  <c r="DM6"/>
  <c r="DM36"/>
  <c r="DM7"/>
  <c r="DM8"/>
  <c r="DM9"/>
  <c r="DM10"/>
  <c r="DM11"/>
  <c r="DM12"/>
  <c r="DM13"/>
  <c r="DM14"/>
  <c r="DM15"/>
  <c r="DM16"/>
  <c r="DM37"/>
  <c r="DM17"/>
  <c r="DM18"/>
  <c r="DM19"/>
  <c r="DM20"/>
  <c r="DM21"/>
  <c r="DM22"/>
  <c r="DM23"/>
  <c r="DM24"/>
  <c r="DM25"/>
  <c r="DM26"/>
  <c r="DY2"/>
  <c r="DY3"/>
  <c r="DY4"/>
  <c r="DY5"/>
  <c r="DY34"/>
  <c r="EA34" s="1"/>
  <c r="EB34" s="1"/>
  <c r="DY6"/>
  <c r="DY36"/>
  <c r="EA36" s="1"/>
  <c r="EB36" s="1"/>
  <c r="DY7"/>
  <c r="DY8"/>
  <c r="DY9"/>
  <c r="DY10"/>
  <c r="DY11"/>
  <c r="DY12"/>
  <c r="DY13"/>
  <c r="DY14"/>
  <c r="DY15"/>
  <c r="DY16"/>
  <c r="DY37"/>
  <c r="EA37" s="1"/>
  <c r="EB37" s="1"/>
  <c r="DY17"/>
  <c r="DY18"/>
  <c r="DY19"/>
  <c r="DY20"/>
  <c r="DY21"/>
  <c r="DY22"/>
  <c r="DY23"/>
  <c r="DY24"/>
  <c r="DY25"/>
  <c r="DY26"/>
  <c r="DX2"/>
  <c r="DX3"/>
  <c r="DX4"/>
  <c r="DX5"/>
  <c r="DX34"/>
  <c r="DX6"/>
  <c r="DX36"/>
  <c r="DX7"/>
  <c r="DX8"/>
  <c r="DX9"/>
  <c r="DX10"/>
  <c r="DX11"/>
  <c r="DX12"/>
  <c r="DX13"/>
  <c r="DX14"/>
  <c r="DX15"/>
  <c r="DX16"/>
  <c r="DX37"/>
  <c r="DX17"/>
  <c r="DX18"/>
  <c r="DX19"/>
  <c r="DX20"/>
  <c r="DX21"/>
  <c r="DX22"/>
  <c r="DX23"/>
  <c r="DX24"/>
  <c r="DX25"/>
  <c r="DX26"/>
  <c r="L3" i="41"/>
  <c r="M3" s="1"/>
  <c r="L4" i="43" s="1"/>
  <c r="L4" i="41"/>
  <c r="M4" s="1"/>
  <c r="L5" i="43" s="1"/>
  <c r="L5" i="41"/>
  <c r="M5" s="1"/>
  <c r="L6" i="43" s="1"/>
  <c r="L29" i="41"/>
  <c r="M29" s="1"/>
  <c r="L6"/>
  <c r="M6" s="1"/>
  <c r="L7" i="43" s="1"/>
  <c r="L7" i="41"/>
  <c r="M7" s="1"/>
  <c r="L8" i="43" s="1"/>
  <c r="L8" i="41"/>
  <c r="M8" s="1"/>
  <c r="L9" i="43" s="1"/>
  <c r="L9" i="41"/>
  <c r="M9" s="1"/>
  <c r="L10" i="43" s="1"/>
  <c r="L10" i="41"/>
  <c r="M10" s="1"/>
  <c r="L11" i="43" s="1"/>
  <c r="L11" i="41"/>
  <c r="M11" s="1"/>
  <c r="L12" i="43" s="1"/>
  <c r="L12" i="41"/>
  <c r="M12" s="1"/>
  <c r="L13" i="43" s="1"/>
  <c r="L27" i="41"/>
  <c r="M27" s="1"/>
  <c r="L13"/>
  <c r="M13" s="1"/>
  <c r="L14" i="43" s="1"/>
  <c r="L14" i="41"/>
  <c r="M14" s="1"/>
  <c r="L15" i="43" s="1"/>
  <c r="L15" i="41"/>
  <c r="M15" s="1"/>
  <c r="L16" i="43" s="1"/>
  <c r="L16" i="41"/>
  <c r="M16" s="1"/>
  <c r="L17" i="43" s="1"/>
  <c r="L17" i="41"/>
  <c r="M17" s="1"/>
  <c r="L18" i="43" s="1"/>
  <c r="L28" i="41"/>
  <c r="M28" s="1"/>
  <c r="L18"/>
  <c r="M18" s="1"/>
  <c r="L19" i="43" s="1"/>
  <c r="L32" i="41"/>
  <c r="M32" s="1"/>
  <c r="L26"/>
  <c r="M26" s="1"/>
  <c r="L24"/>
  <c r="M24" s="1"/>
  <c r="L25"/>
  <c r="M25" s="1"/>
  <c r="L2"/>
  <c r="M2" s="1"/>
  <c r="L3" i="43" s="1"/>
  <c r="CR2" i="42"/>
  <c r="CR3"/>
  <c r="CR4"/>
  <c r="CR31"/>
  <c r="CT31" s="1"/>
  <c r="CU31" s="1"/>
  <c r="CR5"/>
  <c r="CR23"/>
  <c r="CR6"/>
  <c r="CR7"/>
  <c r="CR8"/>
  <c r="CR9"/>
  <c r="CR10"/>
  <c r="CR11"/>
  <c r="CR12"/>
  <c r="CR27"/>
  <c r="CT27" s="1"/>
  <c r="CU27" s="1"/>
  <c r="CR13"/>
  <c r="CR14"/>
  <c r="CR15"/>
  <c r="CR32"/>
  <c r="CT32" s="1"/>
  <c r="CU32" s="1"/>
  <c r="CR30"/>
  <c r="CT30" s="1"/>
  <c r="CU30" s="1"/>
  <c r="CR16"/>
  <c r="CR17"/>
  <c r="CR29"/>
  <c r="CT29" s="1"/>
  <c r="CU29" s="1"/>
  <c r="CR28"/>
  <c r="CT28" s="1"/>
  <c r="CU28" s="1"/>
  <c r="CQ2"/>
  <c r="CQ3"/>
  <c r="CQ4"/>
  <c r="CQ31"/>
  <c r="CQ5"/>
  <c r="CQ23"/>
  <c r="CQ6"/>
  <c r="CQ7"/>
  <c r="CQ8"/>
  <c r="CQ9"/>
  <c r="CQ10"/>
  <c r="CQ11"/>
  <c r="CQ12"/>
  <c r="CQ27"/>
  <c r="CQ13"/>
  <c r="CQ14"/>
  <c r="CQ15"/>
  <c r="CQ32"/>
  <c r="CQ30"/>
  <c r="CQ16"/>
  <c r="CQ17"/>
  <c r="CQ29"/>
  <c r="CQ28"/>
  <c r="DN3" i="41"/>
  <c r="DN4"/>
  <c r="DN5"/>
  <c r="DN29"/>
  <c r="DP29" s="1"/>
  <c r="DQ29" s="1"/>
  <c r="DN6"/>
  <c r="DN7"/>
  <c r="DN8"/>
  <c r="DN9"/>
  <c r="DN10"/>
  <c r="DN11"/>
  <c r="DN12"/>
  <c r="DN27"/>
  <c r="DP27" s="1"/>
  <c r="DQ27" s="1"/>
  <c r="DR27" s="1"/>
  <c r="DN13"/>
  <c r="DN14"/>
  <c r="DN15"/>
  <c r="DN16"/>
  <c r="DN17"/>
  <c r="DN28"/>
  <c r="DP28" s="1"/>
  <c r="DQ28" s="1"/>
  <c r="DN18"/>
  <c r="DN32"/>
  <c r="DP32" s="1"/>
  <c r="DQ32" s="1"/>
  <c r="DR32" s="1"/>
  <c r="DN26"/>
  <c r="DP26" s="1"/>
  <c r="DQ26" s="1"/>
  <c r="DN24"/>
  <c r="DN25"/>
  <c r="DP25" s="1"/>
  <c r="DQ25" s="1"/>
  <c r="DM3"/>
  <c r="DM4"/>
  <c r="DM5"/>
  <c r="DM29"/>
  <c r="DM6"/>
  <c r="DM7"/>
  <c r="DM8"/>
  <c r="DM9"/>
  <c r="DM10"/>
  <c r="DM11"/>
  <c r="DM12"/>
  <c r="DM27"/>
  <c r="DM13"/>
  <c r="DM14"/>
  <c r="DM15"/>
  <c r="DM16"/>
  <c r="DM17"/>
  <c r="DM28"/>
  <c r="DM18"/>
  <c r="DM32"/>
  <c r="DM26"/>
  <c r="DM24"/>
  <c r="DM25"/>
  <c r="EU2"/>
  <c r="ET2"/>
  <c r="EJ33" i="42"/>
  <c r="EL33" s="1"/>
  <c r="EM33" s="1"/>
  <c r="EN33" s="1"/>
  <c r="EI33"/>
  <c r="EU33" i="40"/>
  <c r="ET33"/>
  <c r="DY33" i="42"/>
  <c r="EA33" s="1"/>
  <c r="EB33" s="1"/>
  <c r="EC33" s="1"/>
  <c r="DX33"/>
  <c r="DC2" i="40"/>
  <c r="DC3"/>
  <c r="DC4"/>
  <c r="DC5"/>
  <c r="DC34"/>
  <c r="DE34" s="1"/>
  <c r="DF34" s="1"/>
  <c r="DC6"/>
  <c r="DC36"/>
  <c r="DE36" s="1"/>
  <c r="DF36" s="1"/>
  <c r="DC7"/>
  <c r="DC8"/>
  <c r="DC9"/>
  <c r="DC10"/>
  <c r="DC11"/>
  <c r="DC12"/>
  <c r="DC13"/>
  <c r="DC14"/>
  <c r="DC15"/>
  <c r="DC16"/>
  <c r="DC37"/>
  <c r="DE37" s="1"/>
  <c r="DF37" s="1"/>
  <c r="DG37" s="1"/>
  <c r="DC17"/>
  <c r="DC18"/>
  <c r="DC19"/>
  <c r="DC20"/>
  <c r="DC21"/>
  <c r="DC22"/>
  <c r="DC23"/>
  <c r="DC24"/>
  <c r="DC25"/>
  <c r="DC26"/>
  <c r="DB2"/>
  <c r="DB3"/>
  <c r="DB4"/>
  <c r="DB5"/>
  <c r="DB34"/>
  <c r="DB6"/>
  <c r="DB36"/>
  <c r="DB7"/>
  <c r="DB8"/>
  <c r="DB9"/>
  <c r="DB10"/>
  <c r="DB11"/>
  <c r="DB12"/>
  <c r="DB13"/>
  <c r="DB14"/>
  <c r="DB15"/>
  <c r="DB16"/>
  <c r="DB37"/>
  <c r="DB17"/>
  <c r="DB18"/>
  <c r="DB19"/>
  <c r="DB20"/>
  <c r="DB21"/>
  <c r="DB22"/>
  <c r="DB23"/>
  <c r="DB24"/>
  <c r="DB25"/>
  <c r="DB26"/>
  <c r="DC3" i="41"/>
  <c r="DC4"/>
  <c r="DC5"/>
  <c r="DC29"/>
  <c r="DE29" s="1"/>
  <c r="DF29" s="1"/>
  <c r="DC6"/>
  <c r="DC7"/>
  <c r="DC8"/>
  <c r="DC9"/>
  <c r="DC10"/>
  <c r="DC11"/>
  <c r="DC12"/>
  <c r="DC27"/>
  <c r="DE27" s="1"/>
  <c r="DF27" s="1"/>
  <c r="DC13"/>
  <c r="DC14"/>
  <c r="DC15"/>
  <c r="DC16"/>
  <c r="DC17"/>
  <c r="DC28"/>
  <c r="DE28" s="1"/>
  <c r="DF28" s="1"/>
  <c r="DC18"/>
  <c r="DC32"/>
  <c r="DE32" s="1"/>
  <c r="DF32" s="1"/>
  <c r="DC26"/>
  <c r="DE26" s="1"/>
  <c r="DF26" s="1"/>
  <c r="DC24"/>
  <c r="DC25"/>
  <c r="DE25" s="1"/>
  <c r="DF25" s="1"/>
  <c r="DG25" s="1"/>
  <c r="DB3"/>
  <c r="DB4"/>
  <c r="DB5"/>
  <c r="DB29"/>
  <c r="DB6"/>
  <c r="DB7"/>
  <c r="DB8"/>
  <c r="DB9"/>
  <c r="DB10"/>
  <c r="DB11"/>
  <c r="DB12"/>
  <c r="DB27"/>
  <c r="DB13"/>
  <c r="DB14"/>
  <c r="DB15"/>
  <c r="DB16"/>
  <c r="DB17"/>
  <c r="DB28"/>
  <c r="DB18"/>
  <c r="DB32"/>
  <c r="DB26"/>
  <c r="DB24"/>
  <c r="DB25"/>
  <c r="EJ2"/>
  <c r="EI2"/>
  <c r="EJ33" i="40"/>
  <c r="EI33"/>
  <c r="DN33" i="42"/>
  <c r="DP33" s="1"/>
  <c r="DQ33" s="1"/>
  <c r="DR33" s="1"/>
  <c r="DM33"/>
  <c r="DY2" i="41"/>
  <c r="DX2"/>
  <c r="DY33" i="40"/>
  <c r="DX33"/>
  <c r="DC33" i="42"/>
  <c r="DE33" s="1"/>
  <c r="DF33" s="1"/>
  <c r="DG33" s="1"/>
  <c r="DB33"/>
  <c r="L2"/>
  <c r="M2" s="1"/>
  <c r="L3" i="45" s="1"/>
  <c r="L3" i="42"/>
  <c r="M3" s="1"/>
  <c r="L4" i="45" s="1"/>
  <c r="L4" i="42"/>
  <c r="M4" s="1"/>
  <c r="L5" i="45" s="1"/>
  <c r="L31" i="42"/>
  <c r="M31" s="1"/>
  <c r="L5"/>
  <c r="M5" s="1"/>
  <c r="L6" i="45" s="1"/>
  <c r="L23" i="42"/>
  <c r="M23" s="1"/>
  <c r="L6"/>
  <c r="M6" s="1"/>
  <c r="L7" i="45" s="1"/>
  <c r="L7" i="42"/>
  <c r="M7" s="1"/>
  <c r="L8" i="45" s="1"/>
  <c r="L8" i="42"/>
  <c r="M8" s="1"/>
  <c r="L9" i="45" s="1"/>
  <c r="L9" i="42"/>
  <c r="M9" s="1"/>
  <c r="L10" i="45" s="1"/>
  <c r="L10" i="42"/>
  <c r="M10" s="1"/>
  <c r="L11" i="45" s="1"/>
  <c r="L11" i="42"/>
  <c r="M11" s="1"/>
  <c r="L12" i="45" s="1"/>
  <c r="L12" i="42"/>
  <c r="M12" s="1"/>
  <c r="L13" i="45" s="1"/>
  <c r="L27" i="42"/>
  <c r="M27" s="1"/>
  <c r="L13"/>
  <c r="M13" s="1"/>
  <c r="L14" i="45" s="1"/>
  <c r="L14" i="42"/>
  <c r="M14" s="1"/>
  <c r="L15" i="45" s="1"/>
  <c r="L15" i="42"/>
  <c r="M15" s="1"/>
  <c r="L16" i="45" s="1"/>
  <c r="L32" i="42"/>
  <c r="M32" s="1"/>
  <c r="L30"/>
  <c r="M30" s="1"/>
  <c r="L16"/>
  <c r="M16" s="1"/>
  <c r="L17" i="45" s="1"/>
  <c r="L17" i="42"/>
  <c r="M17" s="1"/>
  <c r="L18" i="45" s="1"/>
  <c r="L29" i="42"/>
  <c r="M29" s="1"/>
  <c r="L28"/>
  <c r="M28" s="1"/>
  <c r="L33"/>
  <c r="M33" s="1"/>
  <c r="L3" i="40"/>
  <c r="M3" s="1"/>
  <c r="L4" i="44" s="1"/>
  <c r="L4" i="40"/>
  <c r="M4" s="1"/>
  <c r="L5" i="44" s="1"/>
  <c r="L5" i="40"/>
  <c r="M5" s="1"/>
  <c r="L6" i="44" s="1"/>
  <c r="L34" i="40"/>
  <c r="M34" s="1"/>
  <c r="L6"/>
  <c r="M6" s="1"/>
  <c r="L7" i="44" s="1"/>
  <c r="L36" i="40"/>
  <c r="M36" s="1"/>
  <c r="L7"/>
  <c r="M7" s="1"/>
  <c r="L8" i="44" s="1"/>
  <c r="L8" i="40"/>
  <c r="M8" s="1"/>
  <c r="L9" i="44" s="1"/>
  <c r="L9" i="40"/>
  <c r="M9" s="1"/>
  <c r="L10" i="44" s="1"/>
  <c r="L10" i="40"/>
  <c r="M10" s="1"/>
  <c r="L11" i="44" s="1"/>
  <c r="L11" i="40"/>
  <c r="M11" s="1"/>
  <c r="L12" i="44" s="1"/>
  <c r="L12" i="40"/>
  <c r="M12" s="1"/>
  <c r="L13" i="44" s="1"/>
  <c r="L13" i="40"/>
  <c r="M13" s="1"/>
  <c r="L14" i="44" s="1"/>
  <c r="L14" i="40"/>
  <c r="M14" s="1"/>
  <c r="L15" i="44" s="1"/>
  <c r="L15" i="40"/>
  <c r="M15" s="1"/>
  <c r="L16" i="44" s="1"/>
  <c r="L16" i="40"/>
  <c r="M16" s="1"/>
  <c r="L17" i="44" s="1"/>
  <c r="L37" i="40"/>
  <c r="M37" s="1"/>
  <c r="L17"/>
  <c r="M17" s="1"/>
  <c r="L18" i="44" s="1"/>
  <c r="L18" i="40"/>
  <c r="M18" s="1"/>
  <c r="L19" i="44" s="1"/>
  <c r="L19" i="40"/>
  <c r="M19" s="1"/>
  <c r="L20" i="44" s="1"/>
  <c r="L20" i="40"/>
  <c r="M20" s="1"/>
  <c r="L21" i="44" s="1"/>
  <c r="L21" i="40"/>
  <c r="M21" s="1"/>
  <c r="L22" i="44" s="1"/>
  <c r="L22" i="40"/>
  <c r="M22" s="1"/>
  <c r="L23" i="44" s="1"/>
  <c r="L23" i="40"/>
  <c r="M23" s="1"/>
  <c r="L24" i="44" s="1"/>
  <c r="L24" i="40"/>
  <c r="M24" s="1"/>
  <c r="L25" i="44" s="1"/>
  <c r="L25" i="40"/>
  <c r="M25" s="1"/>
  <c r="L26" i="44" s="1"/>
  <c r="L26" i="40"/>
  <c r="M26" s="1"/>
  <c r="L27" i="44" s="1"/>
  <c r="L2" i="40"/>
  <c r="M2" s="1"/>
  <c r="L3" i="44" s="1"/>
  <c r="DN2" i="41"/>
  <c r="DM2"/>
  <c r="CR33" i="42"/>
  <c r="CT33" s="1"/>
  <c r="CU33" s="1"/>
  <c r="CV33" s="1"/>
  <c r="CQ33"/>
  <c r="DN33" i="40"/>
  <c r="DM33"/>
  <c r="DC33"/>
  <c r="DB33"/>
  <c r="DC2" i="41"/>
  <c r="DB2"/>
  <c r="CG2" i="42"/>
  <c r="JY2" s="1"/>
  <c r="CG3"/>
  <c r="CG4"/>
  <c r="CG31"/>
  <c r="CI31" s="1"/>
  <c r="CJ31" s="1"/>
  <c r="CG5"/>
  <c r="CG23"/>
  <c r="JY23" s="1"/>
  <c r="JZ23" s="1"/>
  <c r="KA23" s="1"/>
  <c r="KB23" s="1"/>
  <c r="CG6"/>
  <c r="CG7"/>
  <c r="CG34"/>
  <c r="CI34" s="1"/>
  <c r="CJ34" s="1"/>
  <c r="CK34" s="1"/>
  <c r="CG8"/>
  <c r="CG9"/>
  <c r="CG10"/>
  <c r="CG11"/>
  <c r="CG12"/>
  <c r="CG27"/>
  <c r="CI27" s="1"/>
  <c r="CJ27" s="1"/>
  <c r="CK27" s="1"/>
  <c r="CG13"/>
  <c r="CG14"/>
  <c r="CG35"/>
  <c r="CI35" s="1"/>
  <c r="CJ35" s="1"/>
  <c r="CK35" s="1"/>
  <c r="CG15"/>
  <c r="CG32"/>
  <c r="CI32" s="1"/>
  <c r="CJ32" s="1"/>
  <c r="CG30"/>
  <c r="CI30" s="1"/>
  <c r="CJ30" s="1"/>
  <c r="CG36"/>
  <c r="CI36" s="1"/>
  <c r="CJ36" s="1"/>
  <c r="CK36" s="1"/>
  <c r="CG37"/>
  <c r="CI37" s="1"/>
  <c r="CJ37" s="1"/>
  <c r="CK37" s="1"/>
  <c r="CG16"/>
  <c r="CG17"/>
  <c r="CG29"/>
  <c r="CI29" s="1"/>
  <c r="CJ29" s="1"/>
  <c r="CI28"/>
  <c r="CJ28" s="1"/>
  <c r="CF2"/>
  <c r="CF3"/>
  <c r="CF4"/>
  <c r="CF31"/>
  <c r="CF5"/>
  <c r="CF23"/>
  <c r="CF6"/>
  <c r="CF7"/>
  <c r="CF34"/>
  <c r="CF8"/>
  <c r="CF9"/>
  <c r="CF10"/>
  <c r="CF11"/>
  <c r="CF12"/>
  <c r="CF27"/>
  <c r="CF13"/>
  <c r="CF14"/>
  <c r="CF35"/>
  <c r="CF15"/>
  <c r="CF32"/>
  <c r="CF30"/>
  <c r="CF36"/>
  <c r="CF37"/>
  <c r="CF16"/>
  <c r="CF17"/>
  <c r="CF29"/>
  <c r="CG33"/>
  <c r="CI33" s="1"/>
  <c r="CJ33" s="1"/>
  <c r="CF33"/>
  <c r="CG2" i="40"/>
  <c r="CG3"/>
  <c r="CG4"/>
  <c r="CG5"/>
  <c r="CG34"/>
  <c r="CI34" s="1"/>
  <c r="CJ34" s="1"/>
  <c r="CG6"/>
  <c r="CG36"/>
  <c r="CI36" s="1"/>
  <c r="CJ36" s="1"/>
  <c r="CG7"/>
  <c r="CG8"/>
  <c r="CG9"/>
  <c r="CG10"/>
  <c r="CG11"/>
  <c r="CG12"/>
  <c r="CG13"/>
  <c r="CG14"/>
  <c r="CG15"/>
  <c r="CG16"/>
  <c r="CG37"/>
  <c r="CI37" s="1"/>
  <c r="CJ37" s="1"/>
  <c r="CG17"/>
  <c r="CG18"/>
  <c r="CG19"/>
  <c r="CG20"/>
  <c r="CG21"/>
  <c r="CG22"/>
  <c r="CG23"/>
  <c r="CG24"/>
  <c r="CG25"/>
  <c r="CG26"/>
  <c r="CF2"/>
  <c r="CF3"/>
  <c r="CF4"/>
  <c r="CF5"/>
  <c r="CF34"/>
  <c r="CF6"/>
  <c r="CF36"/>
  <c r="CF7"/>
  <c r="CF8"/>
  <c r="CF9"/>
  <c r="CF10"/>
  <c r="CF11"/>
  <c r="CF12"/>
  <c r="CF13"/>
  <c r="CF14"/>
  <c r="CF15"/>
  <c r="CF16"/>
  <c r="CF37"/>
  <c r="CF17"/>
  <c r="CF18"/>
  <c r="CF19"/>
  <c r="CF20"/>
  <c r="CF21"/>
  <c r="CF22"/>
  <c r="CF23"/>
  <c r="CF24"/>
  <c r="CF25"/>
  <c r="CF26"/>
  <c r="CR2"/>
  <c r="CR3"/>
  <c r="CR4"/>
  <c r="CR5"/>
  <c r="CR34"/>
  <c r="CT34" s="1"/>
  <c r="CU34" s="1"/>
  <c r="CR6"/>
  <c r="CR36"/>
  <c r="CT36" s="1"/>
  <c r="CU36" s="1"/>
  <c r="CR7"/>
  <c r="CR8"/>
  <c r="CR9"/>
  <c r="CR10"/>
  <c r="CR11"/>
  <c r="CR12"/>
  <c r="CR13"/>
  <c r="CR14"/>
  <c r="CR15"/>
  <c r="CR16"/>
  <c r="CR37"/>
  <c r="CT37" s="1"/>
  <c r="CU37" s="1"/>
  <c r="CR17"/>
  <c r="CR18"/>
  <c r="CR19"/>
  <c r="CR20"/>
  <c r="CR21"/>
  <c r="CR22"/>
  <c r="CR23"/>
  <c r="CR24"/>
  <c r="CR25"/>
  <c r="CR26"/>
  <c r="CQ2"/>
  <c r="CQ3"/>
  <c r="CQ4"/>
  <c r="CQ5"/>
  <c r="CQ34"/>
  <c r="CQ6"/>
  <c r="CQ36"/>
  <c r="CQ7"/>
  <c r="CQ8"/>
  <c r="CQ9"/>
  <c r="CQ10"/>
  <c r="CQ11"/>
  <c r="CQ12"/>
  <c r="CQ13"/>
  <c r="CQ14"/>
  <c r="CQ15"/>
  <c r="CQ16"/>
  <c r="CQ37"/>
  <c r="CQ17"/>
  <c r="CQ18"/>
  <c r="CQ19"/>
  <c r="CQ20"/>
  <c r="CQ21"/>
  <c r="CQ22"/>
  <c r="CQ23"/>
  <c r="CQ24"/>
  <c r="CQ25"/>
  <c r="CQ26"/>
  <c r="CG3" i="41"/>
  <c r="CG4"/>
  <c r="CG33"/>
  <c r="CI33" s="1"/>
  <c r="CJ33" s="1"/>
  <c r="CK33" s="1"/>
  <c r="CG5"/>
  <c r="CG29"/>
  <c r="CI29" s="1"/>
  <c r="CJ29" s="1"/>
  <c r="CG34"/>
  <c r="CI34" s="1"/>
  <c r="CJ34" s="1"/>
  <c r="CK34" s="1"/>
  <c r="CG6"/>
  <c r="CG7"/>
  <c r="CG8"/>
  <c r="CG9"/>
  <c r="CG10"/>
  <c r="CG11"/>
  <c r="CG12"/>
  <c r="CG27"/>
  <c r="CI27" s="1"/>
  <c r="CJ27" s="1"/>
  <c r="CG13"/>
  <c r="CG35"/>
  <c r="CI35" s="1"/>
  <c r="CJ35" s="1"/>
  <c r="CK35" s="1"/>
  <c r="CG14"/>
  <c r="CG15"/>
  <c r="CG16"/>
  <c r="CG17"/>
  <c r="CG28"/>
  <c r="CI28" s="1"/>
  <c r="CJ28" s="1"/>
  <c r="CK28" s="1"/>
  <c r="CG18"/>
  <c r="CG32"/>
  <c r="CI32" s="1"/>
  <c r="CJ32" s="1"/>
  <c r="CG26"/>
  <c r="CI26" s="1"/>
  <c r="CJ26" s="1"/>
  <c r="CG24"/>
  <c r="CG25"/>
  <c r="CI25" s="1"/>
  <c r="CJ25" s="1"/>
  <c r="CF3"/>
  <c r="CF4"/>
  <c r="CF33"/>
  <c r="CF5"/>
  <c r="CF29"/>
  <c r="CF34"/>
  <c r="CF6"/>
  <c r="CF7"/>
  <c r="CF8"/>
  <c r="CF9"/>
  <c r="CF10"/>
  <c r="CF11"/>
  <c r="CF12"/>
  <c r="CF27"/>
  <c r="CF13"/>
  <c r="CF35"/>
  <c r="CF14"/>
  <c r="CF15"/>
  <c r="CF16"/>
  <c r="CF17"/>
  <c r="CF28"/>
  <c r="CF18"/>
  <c r="CF32"/>
  <c r="CF26"/>
  <c r="CF24"/>
  <c r="CF25"/>
  <c r="CR33" i="40"/>
  <c r="CQ33"/>
  <c r="CG33"/>
  <c r="CF33"/>
  <c r="CR3" i="41"/>
  <c r="CR4"/>
  <c r="CR33"/>
  <c r="CT33" s="1"/>
  <c r="CU33" s="1"/>
  <c r="CV33" s="1"/>
  <c r="CR5"/>
  <c r="CR29"/>
  <c r="CT29" s="1"/>
  <c r="CU29" s="1"/>
  <c r="CR34"/>
  <c r="CT34" s="1"/>
  <c r="CU34" s="1"/>
  <c r="CV34" s="1"/>
  <c r="CR6"/>
  <c r="CR7"/>
  <c r="CR8"/>
  <c r="CR9"/>
  <c r="CR10"/>
  <c r="CR11"/>
  <c r="CR12"/>
  <c r="CR27"/>
  <c r="CT27" s="1"/>
  <c r="CU27" s="1"/>
  <c r="CR13"/>
  <c r="CR35"/>
  <c r="CT35" s="1"/>
  <c r="CU35" s="1"/>
  <c r="CV35" s="1"/>
  <c r="CR14"/>
  <c r="CR15"/>
  <c r="CR16"/>
  <c r="CR17"/>
  <c r="CR28"/>
  <c r="CT28" s="1"/>
  <c r="CU28" s="1"/>
  <c r="CR18"/>
  <c r="CR32"/>
  <c r="CT32" s="1"/>
  <c r="CU32" s="1"/>
  <c r="CV32" s="1"/>
  <c r="CR26"/>
  <c r="CT26" s="1"/>
  <c r="CU26" s="1"/>
  <c r="CR24"/>
  <c r="CR25"/>
  <c r="CT25" s="1"/>
  <c r="CU25" s="1"/>
  <c r="CQ3"/>
  <c r="CQ4"/>
  <c r="CQ33"/>
  <c r="CQ5"/>
  <c r="CQ29"/>
  <c r="CQ34"/>
  <c r="CQ6"/>
  <c r="CQ7"/>
  <c r="CQ8"/>
  <c r="CQ9"/>
  <c r="CQ10"/>
  <c r="CQ11"/>
  <c r="CQ12"/>
  <c r="CQ27"/>
  <c r="CQ13"/>
  <c r="CQ35"/>
  <c r="CQ14"/>
  <c r="CQ15"/>
  <c r="CQ16"/>
  <c r="CQ17"/>
  <c r="CQ28"/>
  <c r="CQ18"/>
  <c r="CQ32"/>
  <c r="CQ26"/>
  <c r="CQ24"/>
  <c r="CQ25"/>
  <c r="CR2"/>
  <c r="CQ2"/>
  <c r="CG2"/>
  <c r="CF2"/>
  <c r="BM25"/>
  <c r="BN25"/>
  <c r="BP25" s="1"/>
  <c r="BQ25" s="1"/>
  <c r="BB25"/>
  <c r="BC25"/>
  <c r="BE25" s="1"/>
  <c r="BF25" s="1"/>
  <c r="AQ25"/>
  <c r="AR25"/>
  <c r="AT25" s="1"/>
  <c r="AU25" s="1"/>
  <c r="AF25"/>
  <c r="AG25"/>
  <c r="AI25" s="1"/>
  <c r="AJ25" s="1"/>
  <c r="U25"/>
  <c r="V25"/>
  <c r="X25" s="1"/>
  <c r="Y25" s="1"/>
  <c r="BM24"/>
  <c r="BN24"/>
  <c r="BB24"/>
  <c r="BC24"/>
  <c r="AQ24"/>
  <c r="AR24"/>
  <c r="AF24"/>
  <c r="AG24"/>
  <c r="U24"/>
  <c r="V24"/>
  <c r="BN26"/>
  <c r="BP26" s="1"/>
  <c r="BQ26" s="1"/>
  <c r="BM26"/>
  <c r="BC26"/>
  <c r="BE26" s="1"/>
  <c r="BF26" s="1"/>
  <c r="BG26" s="1"/>
  <c r="BB26"/>
  <c r="AQ26"/>
  <c r="AR26"/>
  <c r="AT26" s="1"/>
  <c r="AU26" s="1"/>
  <c r="AF26"/>
  <c r="AG26"/>
  <c r="AI26" s="1"/>
  <c r="AJ26" s="1"/>
  <c r="V26"/>
  <c r="X26" s="1"/>
  <c r="Y26" s="1"/>
  <c r="U26"/>
  <c r="BM28" i="42"/>
  <c r="BN28"/>
  <c r="BP28" s="1"/>
  <c r="BQ28" s="1"/>
  <c r="BB28"/>
  <c r="BC28"/>
  <c r="BE28" s="1"/>
  <c r="BF28" s="1"/>
  <c r="AF28"/>
  <c r="AG28"/>
  <c r="AI28" s="1"/>
  <c r="AJ28" s="1"/>
  <c r="U28"/>
  <c r="V28"/>
  <c r="X28" s="1"/>
  <c r="Y28" s="1"/>
  <c r="BM29"/>
  <c r="BN29"/>
  <c r="BP29" s="1"/>
  <c r="BQ29" s="1"/>
  <c r="BB29"/>
  <c r="BC29"/>
  <c r="BE29" s="1"/>
  <c r="BF29" s="1"/>
  <c r="AQ29"/>
  <c r="AR29"/>
  <c r="AT29" s="1"/>
  <c r="AU29" s="1"/>
  <c r="AF29"/>
  <c r="AG29"/>
  <c r="AI29" s="1"/>
  <c r="AJ29" s="1"/>
  <c r="U29"/>
  <c r="V29"/>
  <c r="X29" s="1"/>
  <c r="Y29" s="1"/>
  <c r="BU39" i="40"/>
  <c r="BU26"/>
  <c r="FF26" s="1"/>
  <c r="U18" i="41"/>
  <c r="V18"/>
  <c r="AG32"/>
  <c r="AI32" s="1"/>
  <c r="AJ32" s="1"/>
  <c r="AK32" s="1"/>
  <c r="AF32"/>
  <c r="AR32"/>
  <c r="AT32" s="1"/>
  <c r="AU32" s="1"/>
  <c r="AV32" s="1"/>
  <c r="AQ32"/>
  <c r="BY2" i="42"/>
  <c r="BY3"/>
  <c r="BY4"/>
  <c r="BY31"/>
  <c r="BY5"/>
  <c r="BY23"/>
  <c r="BY6"/>
  <c r="BY7"/>
  <c r="BY34"/>
  <c r="BY8"/>
  <c r="BY9"/>
  <c r="BY10"/>
  <c r="BY11"/>
  <c r="BY12"/>
  <c r="BY27"/>
  <c r="BY13"/>
  <c r="BY14"/>
  <c r="BY35"/>
  <c r="BY15"/>
  <c r="BY32"/>
  <c r="BY30"/>
  <c r="BY36"/>
  <c r="BY37"/>
  <c r="BY38"/>
  <c r="BY16"/>
  <c r="BY17"/>
  <c r="BY33"/>
  <c r="BY2" i="40"/>
  <c r="BY3"/>
  <c r="BY4"/>
  <c r="BY5"/>
  <c r="BY34"/>
  <c r="BY6"/>
  <c r="BY36"/>
  <c r="BY7"/>
  <c r="BY8"/>
  <c r="BY9"/>
  <c r="BY38"/>
  <c r="BY10"/>
  <c r="BY11"/>
  <c r="BY12"/>
  <c r="BY13"/>
  <c r="BY14"/>
  <c r="BY15"/>
  <c r="BY16"/>
  <c r="BY37"/>
  <c r="BY17"/>
  <c r="BY18"/>
  <c r="BY19"/>
  <c r="BY20"/>
  <c r="BY21"/>
  <c r="BY22"/>
  <c r="BY23"/>
  <c r="BY24"/>
  <c r="BY25"/>
  <c r="BY39"/>
  <c r="BY26"/>
  <c r="BY33"/>
  <c r="BY3" i="41"/>
  <c r="BY4"/>
  <c r="BY33"/>
  <c r="BY5"/>
  <c r="BY29"/>
  <c r="BY34"/>
  <c r="BY6"/>
  <c r="BY7"/>
  <c r="BY8"/>
  <c r="BY9"/>
  <c r="BY10"/>
  <c r="BY11"/>
  <c r="BY12"/>
  <c r="BY27"/>
  <c r="BY13"/>
  <c r="BY35"/>
  <c r="BY14"/>
  <c r="BY15"/>
  <c r="BY16"/>
  <c r="BY17"/>
  <c r="BY28"/>
  <c r="BY18"/>
  <c r="BY2"/>
  <c r="BU2" i="42"/>
  <c r="BU3"/>
  <c r="BU4"/>
  <c r="BU31"/>
  <c r="EU31" s="1"/>
  <c r="BU5"/>
  <c r="BU23"/>
  <c r="BU6"/>
  <c r="BU7"/>
  <c r="BU34"/>
  <c r="BU8"/>
  <c r="BU9"/>
  <c r="BU10"/>
  <c r="BU11"/>
  <c r="BU12"/>
  <c r="BU27"/>
  <c r="BU13"/>
  <c r="BU14"/>
  <c r="BU35"/>
  <c r="BU15"/>
  <c r="BU32"/>
  <c r="EU32" s="1"/>
  <c r="BU30"/>
  <c r="BU36"/>
  <c r="BU37"/>
  <c r="BU38"/>
  <c r="BU16"/>
  <c r="BU17"/>
  <c r="BU33"/>
  <c r="EU33" s="1"/>
  <c r="BU2" i="40"/>
  <c r="BU3"/>
  <c r="FF3" s="1"/>
  <c r="BU4"/>
  <c r="BU5"/>
  <c r="BU34"/>
  <c r="FF34" s="1"/>
  <c r="BU6"/>
  <c r="FF6" s="1"/>
  <c r="BU36"/>
  <c r="FF36" s="1"/>
  <c r="BU7"/>
  <c r="BU8"/>
  <c r="BU9"/>
  <c r="FF9" s="1"/>
  <c r="BU38"/>
  <c r="BU10"/>
  <c r="BU11"/>
  <c r="BU12"/>
  <c r="BU13"/>
  <c r="BU14"/>
  <c r="BU15"/>
  <c r="BU16"/>
  <c r="FF16" s="1"/>
  <c r="BU37"/>
  <c r="FF37" s="1"/>
  <c r="BU17"/>
  <c r="BU18"/>
  <c r="BU19"/>
  <c r="BU20"/>
  <c r="BU21"/>
  <c r="BU22"/>
  <c r="BU23"/>
  <c r="FF23" s="1"/>
  <c r="BU24"/>
  <c r="BU25"/>
  <c r="BU33"/>
  <c r="BU3" i="41"/>
  <c r="BU4"/>
  <c r="BU33"/>
  <c r="BU5"/>
  <c r="BU29"/>
  <c r="BU34"/>
  <c r="BU6"/>
  <c r="FF6" s="1"/>
  <c r="BU7"/>
  <c r="BU8"/>
  <c r="BU9"/>
  <c r="BU10"/>
  <c r="BU11"/>
  <c r="BU12"/>
  <c r="BU27"/>
  <c r="BU13"/>
  <c r="BU35"/>
  <c r="BU14"/>
  <c r="BU15"/>
  <c r="BU16"/>
  <c r="BU17"/>
  <c r="BU28"/>
  <c r="BU18"/>
  <c r="BU36"/>
  <c r="BU2"/>
  <c r="AG17" i="42"/>
  <c r="AF17"/>
  <c r="BN2"/>
  <c r="BN3"/>
  <c r="BN4"/>
  <c r="BN31"/>
  <c r="BP31" s="1"/>
  <c r="BQ31" s="1"/>
  <c r="BR31" s="1"/>
  <c r="BN5"/>
  <c r="BN23"/>
  <c r="BN6"/>
  <c r="BN7"/>
  <c r="BN34"/>
  <c r="BP34" s="1"/>
  <c r="BQ34" s="1"/>
  <c r="BR34" s="1"/>
  <c r="BN8"/>
  <c r="BN9"/>
  <c r="BN10"/>
  <c r="BN11"/>
  <c r="BN12"/>
  <c r="BN27"/>
  <c r="BP27" s="1"/>
  <c r="BQ27" s="1"/>
  <c r="BN13"/>
  <c r="BN14"/>
  <c r="BN35"/>
  <c r="BP35" s="1"/>
  <c r="BQ35" s="1"/>
  <c r="BR35" s="1"/>
  <c r="BN15"/>
  <c r="BN32"/>
  <c r="BP32"/>
  <c r="BQ32" s="1"/>
  <c r="BR32" s="1"/>
  <c r="BN30"/>
  <c r="BP30"/>
  <c r="BQ30" s="1"/>
  <c r="BN36"/>
  <c r="BP36"/>
  <c r="BQ36" s="1"/>
  <c r="BR36" s="1"/>
  <c r="BN37"/>
  <c r="BP37"/>
  <c r="BQ37" s="1"/>
  <c r="BR37" s="1"/>
  <c r="BN38"/>
  <c r="BP38"/>
  <c r="BQ38" s="1"/>
  <c r="BR38" s="1"/>
  <c r="BN16"/>
  <c r="BN17"/>
  <c r="BM2"/>
  <c r="BM3"/>
  <c r="BM4"/>
  <c r="BM31"/>
  <c r="BM5"/>
  <c r="BM23"/>
  <c r="BM6"/>
  <c r="BM7"/>
  <c r="BM34"/>
  <c r="BM8"/>
  <c r="BM9"/>
  <c r="BM10"/>
  <c r="BM11"/>
  <c r="BM12"/>
  <c r="BM27"/>
  <c r="BM13"/>
  <c r="BM14"/>
  <c r="BM35"/>
  <c r="BM15"/>
  <c r="BM32"/>
  <c r="BM30"/>
  <c r="BM36"/>
  <c r="BM37"/>
  <c r="BM38"/>
  <c r="BM16"/>
  <c r="BM17"/>
  <c r="BN33"/>
  <c r="BP33"/>
  <c r="BQ33" s="1"/>
  <c r="BM33"/>
  <c r="BN2" i="40"/>
  <c r="BN3"/>
  <c r="BN4"/>
  <c r="BN5"/>
  <c r="BN34"/>
  <c r="BP34" s="1"/>
  <c r="BQ34" s="1"/>
  <c r="BN6"/>
  <c r="BN36"/>
  <c r="BP36" s="1"/>
  <c r="BQ36" s="1"/>
  <c r="BN7"/>
  <c r="BN8"/>
  <c r="BN9"/>
  <c r="BN38"/>
  <c r="BP38" s="1"/>
  <c r="BQ38" s="1"/>
  <c r="BR38" s="1"/>
  <c r="BN10"/>
  <c r="BN11"/>
  <c r="BN12"/>
  <c r="BN13"/>
  <c r="BN14"/>
  <c r="BN15"/>
  <c r="BN16"/>
  <c r="BN37"/>
  <c r="BP37" s="1"/>
  <c r="BQ37" s="1"/>
  <c r="BN17"/>
  <c r="BN18"/>
  <c r="BN19"/>
  <c r="BN20"/>
  <c r="BN21"/>
  <c r="BN40"/>
  <c r="BP40" s="1"/>
  <c r="BQ40" s="1"/>
  <c r="BR40" s="1"/>
  <c r="BN22"/>
  <c r="BN23"/>
  <c r="BN24"/>
  <c r="BN25"/>
  <c r="BN41"/>
  <c r="BP41" s="1"/>
  <c r="BQ41" s="1"/>
  <c r="BR41" s="1"/>
  <c r="BN39"/>
  <c r="BP39" s="1"/>
  <c r="BQ39" s="1"/>
  <c r="BR39" s="1"/>
  <c r="BN42"/>
  <c r="BP42" s="1"/>
  <c r="BQ42" s="1"/>
  <c r="BN26"/>
  <c r="BM2"/>
  <c r="BM3"/>
  <c r="BM4"/>
  <c r="BM5"/>
  <c r="BM34"/>
  <c r="BM6"/>
  <c r="BM36"/>
  <c r="BM7"/>
  <c r="BM8"/>
  <c r="BM9"/>
  <c r="BM38"/>
  <c r="BM10"/>
  <c r="BM11"/>
  <c r="BM12"/>
  <c r="BM13"/>
  <c r="BM14"/>
  <c r="BM15"/>
  <c r="BM16"/>
  <c r="BM37"/>
  <c r="BM17"/>
  <c r="BM18"/>
  <c r="BM19"/>
  <c r="BM20"/>
  <c r="BM21"/>
  <c r="BM40"/>
  <c r="BM22"/>
  <c r="BM23"/>
  <c r="BM24"/>
  <c r="BM25"/>
  <c r="BM41"/>
  <c r="BM39"/>
  <c r="BM42"/>
  <c r="BM26"/>
  <c r="BN33"/>
  <c r="BM33"/>
  <c r="BN3" i="41"/>
  <c r="BN4"/>
  <c r="BN37"/>
  <c r="BP37" s="1"/>
  <c r="BQ37" s="1"/>
  <c r="BR37" s="1"/>
  <c r="BN33"/>
  <c r="BP33" s="1"/>
  <c r="BQ33" s="1"/>
  <c r="BR33" s="1"/>
  <c r="BN5"/>
  <c r="BN29"/>
  <c r="BP29" s="1"/>
  <c r="BQ29" s="1"/>
  <c r="BN34"/>
  <c r="BP34" s="1"/>
  <c r="BQ34" s="1"/>
  <c r="BN6"/>
  <c r="BN7"/>
  <c r="BN8"/>
  <c r="BN9"/>
  <c r="BN10"/>
  <c r="BN11"/>
  <c r="BN12"/>
  <c r="BN27"/>
  <c r="BP27" s="1"/>
  <c r="BQ27" s="1"/>
  <c r="BN13"/>
  <c r="BN35"/>
  <c r="BP35" s="1"/>
  <c r="BQ35" s="1"/>
  <c r="BR35" s="1"/>
  <c r="BN14"/>
  <c r="BN15"/>
  <c r="BN16"/>
  <c r="BN17"/>
  <c r="BN28"/>
  <c r="BP28" s="1"/>
  <c r="BQ28" s="1"/>
  <c r="BN18"/>
  <c r="BN36"/>
  <c r="BP36" s="1"/>
  <c r="BQ36" s="1"/>
  <c r="BR36" s="1"/>
  <c r="BM3"/>
  <c r="BM4"/>
  <c r="BM37"/>
  <c r="BM33"/>
  <c r="BM5"/>
  <c r="BM29"/>
  <c r="BM34"/>
  <c r="BM6"/>
  <c r="BM7"/>
  <c r="BM8"/>
  <c r="BM9"/>
  <c r="BM10"/>
  <c r="BM11"/>
  <c r="BM12"/>
  <c r="BM27"/>
  <c r="BM13"/>
  <c r="BM35"/>
  <c r="BM14"/>
  <c r="BM15"/>
  <c r="BM16"/>
  <c r="BM17"/>
  <c r="BM28"/>
  <c r="BM18"/>
  <c r="BM36"/>
  <c r="BN2"/>
  <c r="BM2"/>
  <c r="BC3"/>
  <c r="BC4"/>
  <c r="BC37"/>
  <c r="BE37" s="1"/>
  <c r="BF37" s="1"/>
  <c r="BG37" s="1"/>
  <c r="BC33"/>
  <c r="BE33" s="1"/>
  <c r="BF33" s="1"/>
  <c r="BG33" s="1"/>
  <c r="BC5"/>
  <c r="BC29"/>
  <c r="BE29" s="1"/>
  <c r="BF29" s="1"/>
  <c r="BC34"/>
  <c r="BE34" s="1"/>
  <c r="BF34" s="1"/>
  <c r="BG34" s="1"/>
  <c r="BC6"/>
  <c r="BC7"/>
  <c r="BC8"/>
  <c r="BC9"/>
  <c r="BC10"/>
  <c r="BC11"/>
  <c r="BC12"/>
  <c r="BC27"/>
  <c r="BE27" s="1"/>
  <c r="BF27" s="1"/>
  <c r="BC13"/>
  <c r="BC35"/>
  <c r="BE35" s="1"/>
  <c r="BF35" s="1"/>
  <c r="BG35" s="1"/>
  <c r="BC14"/>
  <c r="BC15"/>
  <c r="BC16"/>
  <c r="BC17"/>
  <c r="BC28"/>
  <c r="BE28" s="1"/>
  <c r="BF28" s="1"/>
  <c r="BC18"/>
  <c r="BC36"/>
  <c r="BE36" s="1"/>
  <c r="BF36" s="1"/>
  <c r="BG36" s="1"/>
  <c r="BB3"/>
  <c r="BB4"/>
  <c r="BB37"/>
  <c r="BB33"/>
  <c r="BB5"/>
  <c r="BB29"/>
  <c r="BB34"/>
  <c r="BB6"/>
  <c r="BB7"/>
  <c r="BB8"/>
  <c r="BB9"/>
  <c r="BB10"/>
  <c r="BB11"/>
  <c r="BB12"/>
  <c r="BB27"/>
  <c r="BB13"/>
  <c r="BB35"/>
  <c r="BB14"/>
  <c r="BB15"/>
  <c r="BB16"/>
  <c r="BB17"/>
  <c r="BB28"/>
  <c r="BB18"/>
  <c r="BB36"/>
  <c r="BC2"/>
  <c r="BB2"/>
  <c r="BC2" i="40"/>
  <c r="BC3"/>
  <c r="BC4"/>
  <c r="BC5"/>
  <c r="BC34"/>
  <c r="BE34" s="1"/>
  <c r="BF34" s="1"/>
  <c r="BC6"/>
  <c r="BC36"/>
  <c r="BE36" s="1"/>
  <c r="BF36" s="1"/>
  <c r="BC7"/>
  <c r="BC8"/>
  <c r="BC9"/>
  <c r="BC38"/>
  <c r="BE38" s="1"/>
  <c r="BF38" s="1"/>
  <c r="BG38" s="1"/>
  <c r="BC10"/>
  <c r="BC11"/>
  <c r="BC12"/>
  <c r="BC13"/>
  <c r="BC14"/>
  <c r="BC15"/>
  <c r="BC16"/>
  <c r="BC37"/>
  <c r="BE37" s="1"/>
  <c r="BF37" s="1"/>
  <c r="BC17"/>
  <c r="BC18"/>
  <c r="BC19"/>
  <c r="BC20"/>
  <c r="BC21"/>
  <c r="BC40"/>
  <c r="BE40" s="1"/>
  <c r="BF40" s="1"/>
  <c r="BG40" s="1"/>
  <c r="BC22"/>
  <c r="BC23"/>
  <c r="BC24"/>
  <c r="BC25"/>
  <c r="BC41"/>
  <c r="BE41" s="1"/>
  <c r="BF41" s="1"/>
  <c r="BG41" s="1"/>
  <c r="BC39"/>
  <c r="BE39" s="1"/>
  <c r="BF39" s="1"/>
  <c r="BG39" s="1"/>
  <c r="BC42"/>
  <c r="BE42" s="1"/>
  <c r="BF42" s="1"/>
  <c r="BG42" s="1"/>
  <c r="BC26"/>
  <c r="BB2"/>
  <c r="BB3"/>
  <c r="BB4"/>
  <c r="BB5"/>
  <c r="BB34"/>
  <c r="BB6"/>
  <c r="BB36"/>
  <c r="BB7"/>
  <c r="BB8"/>
  <c r="BB9"/>
  <c r="BB38"/>
  <c r="BB10"/>
  <c r="BB11"/>
  <c r="BB12"/>
  <c r="BB13"/>
  <c r="BB14"/>
  <c r="BB15"/>
  <c r="BB16"/>
  <c r="BB37"/>
  <c r="BB17"/>
  <c r="BB18"/>
  <c r="BB19"/>
  <c r="BB20"/>
  <c r="BB21"/>
  <c r="BB40"/>
  <c r="BB22"/>
  <c r="BB23"/>
  <c r="BB24"/>
  <c r="BB25"/>
  <c r="BB41"/>
  <c r="BB39"/>
  <c r="BB42"/>
  <c r="BB26"/>
  <c r="BC33"/>
  <c r="BB33"/>
  <c r="BC2" i="42"/>
  <c r="BC3"/>
  <c r="BC4"/>
  <c r="BC31"/>
  <c r="BE31" s="1"/>
  <c r="BF31" s="1"/>
  <c r="BC5"/>
  <c r="BC23"/>
  <c r="BC6"/>
  <c r="BC7"/>
  <c r="BC34"/>
  <c r="BE34" s="1"/>
  <c r="BF34" s="1"/>
  <c r="BG34" s="1"/>
  <c r="BC8"/>
  <c r="BC9"/>
  <c r="BC10"/>
  <c r="BC11"/>
  <c r="BC12"/>
  <c r="BC27"/>
  <c r="BE27" s="1"/>
  <c r="BF27" s="1"/>
  <c r="BC13"/>
  <c r="BC14"/>
  <c r="BC35"/>
  <c r="BE35" s="1"/>
  <c r="BF35" s="1"/>
  <c r="BG35" s="1"/>
  <c r="BC15"/>
  <c r="BC32"/>
  <c r="BE32" s="1"/>
  <c r="BF32" s="1"/>
  <c r="BC30"/>
  <c r="BE30" s="1"/>
  <c r="BF30" s="1"/>
  <c r="BC36"/>
  <c r="BE36" s="1"/>
  <c r="BF36" s="1"/>
  <c r="BC37"/>
  <c r="BE37" s="1"/>
  <c r="BF37" s="1"/>
  <c r="BG37" s="1"/>
  <c r="BC38"/>
  <c r="BE38"/>
  <c r="BF38" s="1"/>
  <c r="BG38" s="1"/>
  <c r="BC16"/>
  <c r="BC17"/>
  <c r="BB2"/>
  <c r="BB3"/>
  <c r="BB4"/>
  <c r="BB31"/>
  <c r="BB5"/>
  <c r="BB23"/>
  <c r="BB6"/>
  <c r="BB7"/>
  <c r="BB34"/>
  <c r="BB8"/>
  <c r="BB9"/>
  <c r="BB10"/>
  <c r="BB11"/>
  <c r="BB12"/>
  <c r="BB27"/>
  <c r="BB13"/>
  <c r="BB14"/>
  <c r="BB35"/>
  <c r="BB15"/>
  <c r="BB32"/>
  <c r="BB30"/>
  <c r="BB36"/>
  <c r="BB37"/>
  <c r="BB38"/>
  <c r="BB16"/>
  <c r="BB17"/>
  <c r="BC33"/>
  <c r="BE33" s="1"/>
  <c r="BF33" s="1"/>
  <c r="BG33" s="1"/>
  <c r="BB33"/>
  <c r="AR2"/>
  <c r="AR3"/>
  <c r="AR4"/>
  <c r="AR31"/>
  <c r="AT31" s="1"/>
  <c r="AU31" s="1"/>
  <c r="AR5"/>
  <c r="AR23"/>
  <c r="AR6"/>
  <c r="AR7"/>
  <c r="AR34"/>
  <c r="AT34" s="1"/>
  <c r="AU34" s="1"/>
  <c r="AV34" s="1"/>
  <c r="AR8"/>
  <c r="AR9"/>
  <c r="AR10"/>
  <c r="AR11"/>
  <c r="AR12"/>
  <c r="AR27"/>
  <c r="AT27" s="1"/>
  <c r="AU27" s="1"/>
  <c r="AR13"/>
  <c r="AR14"/>
  <c r="AR35"/>
  <c r="AT35" s="1"/>
  <c r="AU35" s="1"/>
  <c r="AR15"/>
  <c r="AR32"/>
  <c r="AT32" s="1"/>
  <c r="AU32" s="1"/>
  <c r="AR30"/>
  <c r="AT30" s="1"/>
  <c r="AU30" s="1"/>
  <c r="AR36"/>
  <c r="AT36" s="1"/>
  <c r="AU36" s="1"/>
  <c r="AV36" s="1"/>
  <c r="AR37"/>
  <c r="AT37" s="1"/>
  <c r="AU37" s="1"/>
  <c r="AV37" s="1"/>
  <c r="AR38"/>
  <c r="AT38" s="1"/>
  <c r="AU38" s="1"/>
  <c r="AV38" s="1"/>
  <c r="AR16"/>
  <c r="AR17"/>
  <c r="AQ2"/>
  <c r="AQ3"/>
  <c r="AQ4"/>
  <c r="AQ31"/>
  <c r="AQ5"/>
  <c r="AQ23"/>
  <c r="AQ6"/>
  <c r="AQ7"/>
  <c r="AQ34"/>
  <c r="AQ8"/>
  <c r="AQ9"/>
  <c r="AQ10"/>
  <c r="AQ11"/>
  <c r="AQ12"/>
  <c r="AQ27"/>
  <c r="AQ13"/>
  <c r="AQ14"/>
  <c r="AQ35"/>
  <c r="AQ15"/>
  <c r="AQ32"/>
  <c r="AQ30"/>
  <c r="AQ36"/>
  <c r="AQ37"/>
  <c r="AQ38"/>
  <c r="AQ16"/>
  <c r="AQ17"/>
  <c r="AR33"/>
  <c r="AT33" s="1"/>
  <c r="AU33" s="1"/>
  <c r="AV33" s="1"/>
  <c r="AQ33"/>
  <c r="AR3" i="41"/>
  <c r="AR4"/>
  <c r="AR37"/>
  <c r="AT37" s="1"/>
  <c r="AU37" s="1"/>
  <c r="AV37" s="1"/>
  <c r="AR33"/>
  <c r="AT33" s="1"/>
  <c r="AU33" s="1"/>
  <c r="AV33" s="1"/>
  <c r="AR5"/>
  <c r="AR29"/>
  <c r="AT29" s="1"/>
  <c r="AU29" s="1"/>
  <c r="AR34"/>
  <c r="AT34" s="1"/>
  <c r="AU34" s="1"/>
  <c r="AV34" s="1"/>
  <c r="AR6"/>
  <c r="AR7"/>
  <c r="AR8"/>
  <c r="AR9"/>
  <c r="AR10"/>
  <c r="AR11"/>
  <c r="AR12"/>
  <c r="AR27"/>
  <c r="AT27" s="1"/>
  <c r="AU27" s="1"/>
  <c r="AR13"/>
  <c r="AR35"/>
  <c r="AT35" s="1"/>
  <c r="AU35" s="1"/>
  <c r="AR14"/>
  <c r="AR15"/>
  <c r="AR16"/>
  <c r="AR17"/>
  <c r="AR28"/>
  <c r="AT28" s="1"/>
  <c r="AU28" s="1"/>
  <c r="AR18"/>
  <c r="AR36"/>
  <c r="AT36" s="1"/>
  <c r="AU36" s="1"/>
  <c r="AV36" s="1"/>
  <c r="AQ3"/>
  <c r="AQ4"/>
  <c r="AQ37"/>
  <c r="AQ33"/>
  <c r="AQ5"/>
  <c r="AQ29"/>
  <c r="AQ34"/>
  <c r="AQ6"/>
  <c r="AQ7"/>
  <c r="AQ8"/>
  <c r="AQ9"/>
  <c r="AQ10"/>
  <c r="AQ11"/>
  <c r="AQ12"/>
  <c r="AQ27"/>
  <c r="AQ13"/>
  <c r="AQ35"/>
  <c r="AQ14"/>
  <c r="AQ15"/>
  <c r="AQ16"/>
  <c r="AQ17"/>
  <c r="AQ28"/>
  <c r="AQ18"/>
  <c r="AQ36"/>
  <c r="AR2"/>
  <c r="AQ2"/>
  <c r="AG26" i="40"/>
  <c r="AF26"/>
  <c r="V26"/>
  <c r="U26"/>
  <c r="AG2"/>
  <c r="AG3"/>
  <c r="AG4"/>
  <c r="AG5"/>
  <c r="AG34"/>
  <c r="AI34" s="1"/>
  <c r="AJ34" s="1"/>
  <c r="AG6"/>
  <c r="AG36"/>
  <c r="AI36" s="1"/>
  <c r="AJ36" s="1"/>
  <c r="AK36" s="1"/>
  <c r="AG7"/>
  <c r="AG8"/>
  <c r="AG9"/>
  <c r="AG38"/>
  <c r="AI38" s="1"/>
  <c r="AJ38" s="1"/>
  <c r="AK38" s="1"/>
  <c r="AG10"/>
  <c r="AG11"/>
  <c r="AG12"/>
  <c r="AG13"/>
  <c r="AG14"/>
  <c r="AG15"/>
  <c r="AG16"/>
  <c r="AG37"/>
  <c r="AI37" s="1"/>
  <c r="AJ37" s="1"/>
  <c r="AG17"/>
  <c r="AG18"/>
  <c r="AG19"/>
  <c r="AG20"/>
  <c r="AG21"/>
  <c r="AG40"/>
  <c r="AI40" s="1"/>
  <c r="AJ40" s="1"/>
  <c r="AK40" s="1"/>
  <c r="AG22"/>
  <c r="AG23"/>
  <c r="AG24"/>
  <c r="AG25"/>
  <c r="AG41"/>
  <c r="AI41" s="1"/>
  <c r="AJ41" s="1"/>
  <c r="AK41" s="1"/>
  <c r="AG39"/>
  <c r="AI39" s="1"/>
  <c r="AJ39" s="1"/>
  <c r="AG42"/>
  <c r="AI42" s="1"/>
  <c r="AJ42" s="1"/>
  <c r="AK42" s="1"/>
  <c r="AF2"/>
  <c r="AF3"/>
  <c r="AF4"/>
  <c r="AF5"/>
  <c r="AF34"/>
  <c r="AF6"/>
  <c r="AF36"/>
  <c r="AF7"/>
  <c r="AF8"/>
  <c r="AF9"/>
  <c r="AF38"/>
  <c r="AF10"/>
  <c r="AF11"/>
  <c r="AF12"/>
  <c r="AF13"/>
  <c r="AF14"/>
  <c r="AF15"/>
  <c r="AF16"/>
  <c r="AF37"/>
  <c r="AF17"/>
  <c r="AF18"/>
  <c r="AF19"/>
  <c r="AF20"/>
  <c r="AF21"/>
  <c r="AF40"/>
  <c r="AF22"/>
  <c r="AF23"/>
  <c r="AF24"/>
  <c r="AF25"/>
  <c r="AF41"/>
  <c r="AF39"/>
  <c r="AF42"/>
  <c r="AG33"/>
  <c r="AF33"/>
  <c r="AG3" i="41"/>
  <c r="AG4"/>
  <c r="AG37"/>
  <c r="AI37" s="1"/>
  <c r="AJ37" s="1"/>
  <c r="AK37" s="1"/>
  <c r="AG33"/>
  <c r="AI33" s="1"/>
  <c r="AJ33" s="1"/>
  <c r="AK33" s="1"/>
  <c r="AG5"/>
  <c r="AG29"/>
  <c r="AI29" s="1"/>
  <c r="AJ29" s="1"/>
  <c r="AG34"/>
  <c r="AI34" s="1"/>
  <c r="AJ34" s="1"/>
  <c r="AK34" s="1"/>
  <c r="AG6"/>
  <c r="AG7"/>
  <c r="AG8"/>
  <c r="AG9"/>
  <c r="AG10"/>
  <c r="AG11"/>
  <c r="AG12"/>
  <c r="AG27"/>
  <c r="AI27" s="1"/>
  <c r="AJ27" s="1"/>
  <c r="AG13"/>
  <c r="AG35"/>
  <c r="AI35" s="1"/>
  <c r="AJ35" s="1"/>
  <c r="AK35" s="1"/>
  <c r="AG14"/>
  <c r="AG15"/>
  <c r="AG16"/>
  <c r="AG17"/>
  <c r="AG28"/>
  <c r="AI28" s="1"/>
  <c r="AJ28" s="1"/>
  <c r="AG18"/>
  <c r="AG36"/>
  <c r="AI36" s="1"/>
  <c r="AJ36" s="1"/>
  <c r="AF3"/>
  <c r="AF4"/>
  <c r="AF37"/>
  <c r="AF33"/>
  <c r="AF5"/>
  <c r="AF29"/>
  <c r="AF34"/>
  <c r="AF6"/>
  <c r="AF7"/>
  <c r="AF8"/>
  <c r="AF9"/>
  <c r="AF10"/>
  <c r="AF11"/>
  <c r="AF12"/>
  <c r="AF27"/>
  <c r="AF13"/>
  <c r="AF35"/>
  <c r="AF14"/>
  <c r="AF15"/>
  <c r="AF16"/>
  <c r="AF17"/>
  <c r="AF28"/>
  <c r="AF18"/>
  <c r="AF36"/>
  <c r="AG2"/>
  <c r="AF2"/>
  <c r="AR2" i="40"/>
  <c r="AR3"/>
  <c r="AR4"/>
  <c r="AR5"/>
  <c r="AR34"/>
  <c r="AT34" s="1"/>
  <c r="AU34" s="1"/>
  <c r="AR6"/>
  <c r="AR36"/>
  <c r="AT36" s="1"/>
  <c r="AU36" s="1"/>
  <c r="AR7"/>
  <c r="AR8"/>
  <c r="AR9"/>
  <c r="AR38"/>
  <c r="AT38" s="1"/>
  <c r="AU38" s="1"/>
  <c r="AR10"/>
  <c r="AR11"/>
  <c r="AR12"/>
  <c r="AR13"/>
  <c r="AR14"/>
  <c r="AR15"/>
  <c r="AR16"/>
  <c r="AR37"/>
  <c r="AT37" s="1"/>
  <c r="AU37" s="1"/>
  <c r="AR17"/>
  <c r="AR18"/>
  <c r="AR19"/>
  <c r="AR20"/>
  <c r="AR21"/>
  <c r="AR40"/>
  <c r="AT40" s="1"/>
  <c r="AU40" s="1"/>
  <c r="AV40" s="1"/>
  <c r="AR22"/>
  <c r="AR23"/>
  <c r="AR24"/>
  <c r="AR25"/>
  <c r="AQ2"/>
  <c r="AQ3"/>
  <c r="AQ4"/>
  <c r="AQ5"/>
  <c r="AQ34"/>
  <c r="AQ6"/>
  <c r="AQ36"/>
  <c r="AQ7"/>
  <c r="AQ8"/>
  <c r="AQ9"/>
  <c r="AQ38"/>
  <c r="AQ10"/>
  <c r="AQ11"/>
  <c r="AQ12"/>
  <c r="AQ13"/>
  <c r="AQ14"/>
  <c r="AQ15"/>
  <c r="AQ16"/>
  <c r="AQ37"/>
  <c r="AQ17"/>
  <c r="AQ18"/>
  <c r="AQ19"/>
  <c r="AQ20"/>
  <c r="AQ21"/>
  <c r="AQ40"/>
  <c r="AQ22"/>
  <c r="AQ23"/>
  <c r="AQ24"/>
  <c r="AQ25"/>
  <c r="AR33"/>
  <c r="AQ33"/>
  <c r="V16" i="42"/>
  <c r="V17"/>
  <c r="U16"/>
  <c r="U17"/>
  <c r="U28" i="41"/>
  <c r="V28"/>
  <c r="X28" s="1"/>
  <c r="Y28" s="1"/>
  <c r="Z28" s="1"/>
  <c r="AG2" i="42"/>
  <c r="AG3"/>
  <c r="AG4"/>
  <c r="AG31"/>
  <c r="AI31" s="1"/>
  <c r="AJ31" s="1"/>
  <c r="AK31" s="1"/>
  <c r="AG5"/>
  <c r="AG23"/>
  <c r="AG6"/>
  <c r="AG7"/>
  <c r="AG34"/>
  <c r="AI34" s="1"/>
  <c r="AJ34" s="1"/>
  <c r="AK34" s="1"/>
  <c r="AG8"/>
  <c r="AG9"/>
  <c r="AG10"/>
  <c r="AG11"/>
  <c r="AG12"/>
  <c r="AG27"/>
  <c r="AI27" s="1"/>
  <c r="AJ27" s="1"/>
  <c r="AG13"/>
  <c r="AG14"/>
  <c r="AG35"/>
  <c r="AI35" s="1"/>
  <c r="AJ35" s="1"/>
  <c r="AK35" s="1"/>
  <c r="AG15"/>
  <c r="AG32"/>
  <c r="AI32" s="1"/>
  <c r="AJ32" s="1"/>
  <c r="AK32" s="1"/>
  <c r="AG30"/>
  <c r="AI30" s="1"/>
  <c r="AJ30" s="1"/>
  <c r="AK30" s="1"/>
  <c r="AG36"/>
  <c r="AI36" s="1"/>
  <c r="AJ36" s="1"/>
  <c r="AK36" s="1"/>
  <c r="AG37"/>
  <c r="AI37" s="1"/>
  <c r="AJ37" s="1"/>
  <c r="AK37" s="1"/>
  <c r="AG38"/>
  <c r="AI38" s="1"/>
  <c r="AJ38" s="1"/>
  <c r="AF2"/>
  <c r="AF3"/>
  <c r="AF4"/>
  <c r="AF31"/>
  <c r="AF5"/>
  <c r="AF23"/>
  <c r="AF6"/>
  <c r="AF7"/>
  <c r="AF34"/>
  <c r="AF8"/>
  <c r="AF9"/>
  <c r="AF10"/>
  <c r="AF11"/>
  <c r="AF12"/>
  <c r="AF27"/>
  <c r="AF13"/>
  <c r="AF14"/>
  <c r="AF35"/>
  <c r="AF15"/>
  <c r="AF32"/>
  <c r="AF30"/>
  <c r="AF36"/>
  <c r="AF37"/>
  <c r="AF38"/>
  <c r="AG33"/>
  <c r="AI33" s="1"/>
  <c r="AJ33" s="1"/>
  <c r="AK33" s="1"/>
  <c r="AF33"/>
  <c r="V2"/>
  <c r="V3"/>
  <c r="V4"/>
  <c r="V31"/>
  <c r="X31" s="1"/>
  <c r="Y31" s="1"/>
  <c r="V5"/>
  <c r="V23"/>
  <c r="V6"/>
  <c r="V7"/>
  <c r="V34"/>
  <c r="X34" s="1"/>
  <c r="Y34" s="1"/>
  <c r="V8"/>
  <c r="V9"/>
  <c r="V10"/>
  <c r="V11"/>
  <c r="V12"/>
  <c r="V27"/>
  <c r="X27" s="1"/>
  <c r="Y27" s="1"/>
  <c r="V13"/>
  <c r="V14"/>
  <c r="V35"/>
  <c r="X35" s="1"/>
  <c r="Y35" s="1"/>
  <c r="Z35" s="1"/>
  <c r="V15"/>
  <c r="V32"/>
  <c r="X32" s="1"/>
  <c r="Y32" s="1"/>
  <c r="Z32" s="1"/>
  <c r="V30"/>
  <c r="X30" s="1"/>
  <c r="Y30" s="1"/>
  <c r="V36"/>
  <c r="X36" s="1"/>
  <c r="Y36" s="1"/>
  <c r="Z36" s="1"/>
  <c r="V37"/>
  <c r="X37" s="1"/>
  <c r="Y37" s="1"/>
  <c r="V38"/>
  <c r="X38" s="1"/>
  <c r="Y38" s="1"/>
  <c r="U2"/>
  <c r="U3"/>
  <c r="U4"/>
  <c r="U31"/>
  <c r="U5"/>
  <c r="U23"/>
  <c r="U6"/>
  <c r="U7"/>
  <c r="U34"/>
  <c r="U8"/>
  <c r="U9"/>
  <c r="U10"/>
  <c r="U11"/>
  <c r="U12"/>
  <c r="U27"/>
  <c r="U13"/>
  <c r="U14"/>
  <c r="U35"/>
  <c r="U15"/>
  <c r="U32"/>
  <c r="U30"/>
  <c r="U36"/>
  <c r="U37"/>
  <c r="U38"/>
  <c r="U2" i="40"/>
  <c r="V2"/>
  <c r="U3"/>
  <c r="V3"/>
  <c r="U4"/>
  <c r="V4"/>
  <c r="U5"/>
  <c r="V5"/>
  <c r="U34"/>
  <c r="V34"/>
  <c r="X34" s="1"/>
  <c r="Y34" s="1"/>
  <c r="U6"/>
  <c r="V6"/>
  <c r="U36"/>
  <c r="V36"/>
  <c r="X36" s="1"/>
  <c r="Y36" s="1"/>
  <c r="U7"/>
  <c r="V7"/>
  <c r="U8"/>
  <c r="V8"/>
  <c r="U9"/>
  <c r="V9"/>
  <c r="U38"/>
  <c r="V38"/>
  <c r="X38" s="1"/>
  <c r="Y38" s="1"/>
  <c r="U10"/>
  <c r="V10"/>
  <c r="U11"/>
  <c r="V11"/>
  <c r="U12"/>
  <c r="V12"/>
  <c r="U13"/>
  <c r="V13"/>
  <c r="U14"/>
  <c r="V14"/>
  <c r="U15"/>
  <c r="V15"/>
  <c r="U16"/>
  <c r="V16"/>
  <c r="U37"/>
  <c r="V37"/>
  <c r="X37" s="1"/>
  <c r="Y37" s="1"/>
  <c r="U17"/>
  <c r="V17"/>
  <c r="U18"/>
  <c r="V18"/>
  <c r="U19"/>
  <c r="V19"/>
  <c r="U20"/>
  <c r="V20"/>
  <c r="U21"/>
  <c r="V21"/>
  <c r="U40"/>
  <c r="V40"/>
  <c r="X40" s="1"/>
  <c r="Y40" s="1"/>
  <c r="Z40" s="1"/>
  <c r="U22"/>
  <c r="V22"/>
  <c r="U23"/>
  <c r="V23"/>
  <c r="U24"/>
  <c r="V24"/>
  <c r="U25"/>
  <c r="V25"/>
  <c r="U3" i="41"/>
  <c r="V3"/>
  <c r="U4"/>
  <c r="V4"/>
  <c r="U37"/>
  <c r="V37"/>
  <c r="X37" s="1"/>
  <c r="Y37" s="1"/>
  <c r="Z37" s="1"/>
  <c r="U33"/>
  <c r="V33"/>
  <c r="X33" s="1"/>
  <c r="Y33" s="1"/>
  <c r="U5"/>
  <c r="V5"/>
  <c r="U29"/>
  <c r="V29"/>
  <c r="X29" s="1"/>
  <c r="Y29" s="1"/>
  <c r="U34"/>
  <c r="V34"/>
  <c r="X34" s="1"/>
  <c r="Y34" s="1"/>
  <c r="U6"/>
  <c r="V6"/>
  <c r="U7"/>
  <c r="V7"/>
  <c r="U8"/>
  <c r="V8"/>
  <c r="U9"/>
  <c r="V9"/>
  <c r="U10"/>
  <c r="V10"/>
  <c r="U11"/>
  <c r="V11"/>
  <c r="U12"/>
  <c r="V12"/>
  <c r="U27"/>
  <c r="V27"/>
  <c r="X27" s="1"/>
  <c r="Y27" s="1"/>
  <c r="U13"/>
  <c r="V13"/>
  <c r="U35"/>
  <c r="V35"/>
  <c r="X35" s="1"/>
  <c r="Y35" s="1"/>
  <c r="U14"/>
  <c r="V14"/>
  <c r="U15"/>
  <c r="V15"/>
  <c r="U16"/>
  <c r="V16"/>
  <c r="U17"/>
  <c r="V17"/>
  <c r="V2"/>
  <c r="U2"/>
  <c r="V33" i="40"/>
  <c r="U33"/>
  <c r="V33" i="42"/>
  <c r="X33" s="1"/>
  <c r="Y33" s="1"/>
  <c r="U33"/>
  <c r="AV38" i="40"/>
  <c r="BR42"/>
  <c r="AV35" i="41"/>
  <c r="BR34"/>
  <c r="BR34" i="40"/>
  <c r="BR37"/>
  <c r="Z36"/>
  <c r="EN29" i="42"/>
  <c r="EN32"/>
  <c r="EC30"/>
  <c r="DG26" i="41"/>
  <c r="DR28"/>
  <c r="DR29"/>
  <c r="EC25"/>
  <c r="FF25"/>
  <c r="CV37" i="40"/>
  <c r="BR36"/>
  <c r="DG36"/>
  <c r="DG34"/>
  <c r="EC36"/>
  <c r="EC34"/>
  <c r="DR36"/>
  <c r="DR34"/>
  <c r="EN37"/>
  <c r="EN34"/>
  <c r="EY36"/>
  <c r="EY34"/>
  <c r="FF33"/>
  <c r="BR33" i="42"/>
  <c r="CV31"/>
  <c r="AV32"/>
  <c r="Z33"/>
  <c r="BG32"/>
  <c r="BZ34" i="41" l="1"/>
  <c r="CA34" s="1"/>
  <c r="JL28"/>
  <c r="JL29"/>
  <c r="FF26"/>
  <c r="JJ16"/>
  <c r="JJ4"/>
  <c r="JY16" i="42"/>
  <c r="JZ16" s="1"/>
  <c r="KA16" s="1"/>
  <c r="KB16" s="1"/>
  <c r="JY13"/>
  <c r="JZ13" s="1"/>
  <c r="KA13" s="1"/>
  <c r="KB13" s="1"/>
  <c r="JY12"/>
  <c r="JZ12" s="1"/>
  <c r="KA12" s="1"/>
  <c r="KB12" s="1"/>
  <c r="JY10"/>
  <c r="JZ10" s="1"/>
  <c r="KA10" s="1"/>
  <c r="KB10" s="1"/>
  <c r="JY8"/>
  <c r="JZ8" s="1"/>
  <c r="KA8" s="1"/>
  <c r="KB8" s="1"/>
  <c r="JY7"/>
  <c r="JZ7" s="1"/>
  <c r="KA7" s="1"/>
  <c r="KB7" s="1"/>
  <c r="JY3"/>
  <c r="JZ3" s="1"/>
  <c r="KA3" s="1"/>
  <c r="KB3" s="1"/>
  <c r="JY17"/>
  <c r="JZ17" s="1"/>
  <c r="KA17" s="1"/>
  <c r="KB17" s="1"/>
  <c r="JY15"/>
  <c r="JZ15" s="1"/>
  <c r="KA15" s="1"/>
  <c r="KB15" s="1"/>
  <c r="JY14"/>
  <c r="JZ14" s="1"/>
  <c r="KA14" s="1"/>
  <c r="KB14" s="1"/>
  <c r="JY11"/>
  <c r="JZ11" s="1"/>
  <c r="KA11" s="1"/>
  <c r="KB11" s="1"/>
  <c r="JY9"/>
  <c r="JZ9" s="1"/>
  <c r="KA9" s="1"/>
  <c r="KB9" s="1"/>
  <c r="JY6"/>
  <c r="JZ6" s="1"/>
  <c r="KA6" s="1"/>
  <c r="KB6" s="1"/>
  <c r="JY5"/>
  <c r="JZ5" s="1"/>
  <c r="KA5" s="1"/>
  <c r="KB5" s="1"/>
  <c r="JY4"/>
  <c r="JZ4" s="1"/>
  <c r="KA4" s="1"/>
  <c r="KB4" s="1"/>
  <c r="IZ2" i="40"/>
  <c r="FF11"/>
  <c r="IZ11"/>
  <c r="IZ19"/>
  <c r="IZ5"/>
  <c r="FF18" i="41"/>
  <c r="IZ23" i="40"/>
  <c r="IZ15"/>
  <c r="IZ7"/>
  <c r="IZ16"/>
  <c r="FF18"/>
  <c r="IZ12"/>
  <c r="JK12" i="42"/>
  <c r="KM11"/>
  <c r="JK5"/>
  <c r="KM23"/>
  <c r="KM8"/>
  <c r="KF7"/>
  <c r="KH7" s="1"/>
  <c r="KF17"/>
  <c r="KH17" s="1"/>
  <c r="KF13"/>
  <c r="KH13" s="1"/>
  <c r="EU9"/>
  <c r="EU14"/>
  <c r="JK9"/>
  <c r="JK16"/>
  <c r="JK17"/>
  <c r="JK8"/>
  <c r="JK15"/>
  <c r="KM4"/>
  <c r="KM17"/>
  <c r="KF14"/>
  <c r="KH14" s="1"/>
  <c r="KF8"/>
  <c r="KH8" s="1"/>
  <c r="KF23"/>
  <c r="KG23" s="1"/>
  <c r="KF6"/>
  <c r="KG6" s="1"/>
  <c r="KM10"/>
  <c r="JK3"/>
  <c r="JK7"/>
  <c r="JK11"/>
  <c r="JK14"/>
  <c r="JK4"/>
  <c r="JK6"/>
  <c r="JK10"/>
  <c r="JK13"/>
  <c r="KM16"/>
  <c r="KM9"/>
  <c r="KM5"/>
  <c r="KM12"/>
  <c r="KM7"/>
  <c r="KM14"/>
  <c r="KM15"/>
  <c r="KF4"/>
  <c r="KH4" s="1"/>
  <c r="KF11"/>
  <c r="KG11" s="1"/>
  <c r="KF16"/>
  <c r="KH16" s="1"/>
  <c r="KF5"/>
  <c r="KH5" s="1"/>
  <c r="KF12"/>
  <c r="KM3"/>
  <c r="KF9"/>
  <c r="KF15"/>
  <c r="KF10"/>
  <c r="KH10" s="1"/>
  <c r="KM6"/>
  <c r="KM13"/>
  <c r="JJ2"/>
  <c r="AH3" i="45" s="1"/>
  <c r="JZ2" i="42"/>
  <c r="KA2" s="1"/>
  <c r="KB2" s="1"/>
  <c r="EU2"/>
  <c r="IZ24" i="40"/>
  <c r="IZ20"/>
  <c r="FF22"/>
  <c r="PJ21"/>
  <c r="PJ26"/>
  <c r="PJ22"/>
  <c r="IZ14"/>
  <c r="IY10"/>
  <c r="FF15" i="41"/>
  <c r="KF3" i="42"/>
  <c r="KH3" s="1"/>
  <c r="IY14" i="40"/>
  <c r="X15" i="42"/>
  <c r="Y15" s="1"/>
  <c r="N16" i="45" s="1"/>
  <c r="W15" i="42"/>
  <c r="X14"/>
  <c r="Y14" s="1"/>
  <c r="N15" i="45" s="1"/>
  <c r="W14" i="42"/>
  <c r="X11"/>
  <c r="Y11" s="1"/>
  <c r="N12" i="45" s="1"/>
  <c r="W11" i="42"/>
  <c r="X9"/>
  <c r="Y9" s="1"/>
  <c r="N10" i="45" s="1"/>
  <c r="W9" i="42"/>
  <c r="X6"/>
  <c r="Y6" s="1"/>
  <c r="N7" i="45" s="1"/>
  <c r="W6" i="42"/>
  <c r="X5"/>
  <c r="Y5" s="1"/>
  <c r="N6" i="45" s="1"/>
  <c r="W5" i="42"/>
  <c r="X4"/>
  <c r="Y4" s="1"/>
  <c r="N5" i="45" s="1"/>
  <c r="W4" i="42"/>
  <c r="X2"/>
  <c r="Y2" s="1"/>
  <c r="N3" i="45" s="1"/>
  <c r="W2" i="42"/>
  <c r="AI15"/>
  <c r="AJ15" s="1"/>
  <c r="O16" i="45" s="1"/>
  <c r="AH15" i="42"/>
  <c r="AI14"/>
  <c r="AJ14" s="1"/>
  <c r="O15" i="45" s="1"/>
  <c r="AH14" i="42"/>
  <c r="AI11"/>
  <c r="AJ11" s="1"/>
  <c r="O12" i="45" s="1"/>
  <c r="AH11" i="42"/>
  <c r="AI9"/>
  <c r="AJ9" s="1"/>
  <c r="O10" i="45" s="1"/>
  <c r="AH9" i="42"/>
  <c r="AI6"/>
  <c r="AJ6" s="1"/>
  <c r="O7" i="45" s="1"/>
  <c r="AH6" i="42"/>
  <c r="AI5"/>
  <c r="AJ5" s="1"/>
  <c r="O6" i="45" s="1"/>
  <c r="AH5" i="42"/>
  <c r="AI4"/>
  <c r="AJ4" s="1"/>
  <c r="O5" i="45" s="1"/>
  <c r="AH4" i="42"/>
  <c r="AI2"/>
  <c r="AJ2" s="1"/>
  <c r="AK2" s="1"/>
  <c r="AH2"/>
  <c r="X16"/>
  <c r="Y16" s="1"/>
  <c r="N17" i="45" s="1"/>
  <c r="W16" i="42"/>
  <c r="AT16"/>
  <c r="AU16" s="1"/>
  <c r="P17" i="45" s="1"/>
  <c r="AS16" i="42"/>
  <c r="AT15"/>
  <c r="AU15" s="1"/>
  <c r="P16" i="45" s="1"/>
  <c r="AS15" i="42"/>
  <c r="AT14"/>
  <c r="AU14" s="1"/>
  <c r="P15" i="45" s="1"/>
  <c r="AS14" i="42"/>
  <c r="AT11"/>
  <c r="AU11" s="1"/>
  <c r="P12" i="45" s="1"/>
  <c r="AS11" i="42"/>
  <c r="AT9"/>
  <c r="AU9" s="1"/>
  <c r="P10" i="45" s="1"/>
  <c r="AS9" i="42"/>
  <c r="AT6"/>
  <c r="AU6" s="1"/>
  <c r="P7" i="45" s="1"/>
  <c r="AS6" i="42"/>
  <c r="AT5"/>
  <c r="AU5" s="1"/>
  <c r="P6" i="45" s="1"/>
  <c r="AS5" i="42"/>
  <c r="AT4"/>
  <c r="AU4" s="1"/>
  <c r="P5" i="45" s="1"/>
  <c r="AS4" i="42"/>
  <c r="AT2"/>
  <c r="AU2" s="1"/>
  <c r="P3" i="45" s="1"/>
  <c r="AS2" i="42"/>
  <c r="BE16"/>
  <c r="BF16" s="1"/>
  <c r="Q17" i="45" s="1"/>
  <c r="BD16" i="42"/>
  <c r="BE13"/>
  <c r="BF13" s="1"/>
  <c r="Q14" i="45" s="1"/>
  <c r="BD13" i="42"/>
  <c r="BE12"/>
  <c r="BF12" s="1"/>
  <c r="Q13" i="45" s="1"/>
  <c r="BD12" i="42"/>
  <c r="BE10"/>
  <c r="BF10" s="1"/>
  <c r="Q11" i="45" s="1"/>
  <c r="BD10" i="42"/>
  <c r="BE8"/>
  <c r="BF8" s="1"/>
  <c r="Q9" i="45" s="1"/>
  <c r="BD8" i="42"/>
  <c r="BE7"/>
  <c r="BF7" s="1"/>
  <c r="Q8" i="45" s="1"/>
  <c r="BD7" i="42"/>
  <c r="BE23"/>
  <c r="BF23" s="1"/>
  <c r="BD23"/>
  <c r="BE3"/>
  <c r="BF3" s="1"/>
  <c r="Q4" i="45" s="1"/>
  <c r="BD3" i="42"/>
  <c r="BP16"/>
  <c r="BQ16" s="1"/>
  <c r="R17" i="45" s="1"/>
  <c r="BO16" i="42"/>
  <c r="BP13"/>
  <c r="BQ13" s="1"/>
  <c r="R14" i="45" s="1"/>
  <c r="BO13" i="42"/>
  <c r="BP12"/>
  <c r="BQ12" s="1"/>
  <c r="R13" i="45" s="1"/>
  <c r="BO12" i="42"/>
  <c r="BP10"/>
  <c r="BQ10" s="1"/>
  <c r="R11" i="45" s="1"/>
  <c r="BO10" i="42"/>
  <c r="BP8"/>
  <c r="BQ8" s="1"/>
  <c r="R9" i="45" s="1"/>
  <c r="BO8" i="42"/>
  <c r="BP7"/>
  <c r="BQ7" s="1"/>
  <c r="R8" i="45" s="1"/>
  <c r="BO7" i="42"/>
  <c r="BP23"/>
  <c r="BQ23" s="1"/>
  <c r="BO23"/>
  <c r="BP3"/>
  <c r="BQ3" s="1"/>
  <c r="R4" i="45" s="1"/>
  <c r="BO3" i="42"/>
  <c r="CI16"/>
  <c r="CJ16" s="1"/>
  <c r="S17" i="45" s="1"/>
  <c r="CH16" i="42"/>
  <c r="CI13"/>
  <c r="CJ13" s="1"/>
  <c r="S14" i="45" s="1"/>
  <c r="CH13" i="42"/>
  <c r="CI12"/>
  <c r="CJ12" s="1"/>
  <c r="S13" i="45" s="1"/>
  <c r="CH12" i="42"/>
  <c r="CI10"/>
  <c r="CJ10" s="1"/>
  <c r="S11" i="45" s="1"/>
  <c r="CH10" i="42"/>
  <c r="CI8"/>
  <c r="CJ8" s="1"/>
  <c r="S9" i="45" s="1"/>
  <c r="CH8" i="42"/>
  <c r="CI7"/>
  <c r="CJ7" s="1"/>
  <c r="S8" i="45" s="1"/>
  <c r="CH7" i="42"/>
  <c r="CI23"/>
  <c r="CJ23" s="1"/>
  <c r="CH23"/>
  <c r="CI3"/>
  <c r="CJ3" s="1"/>
  <c r="S4" i="45" s="1"/>
  <c r="CH3" i="42"/>
  <c r="CT16"/>
  <c r="CU16" s="1"/>
  <c r="T17" i="45" s="1"/>
  <c r="CS16" i="42"/>
  <c r="CT14"/>
  <c r="CU14" s="1"/>
  <c r="T15" i="45" s="1"/>
  <c r="CS14" i="42"/>
  <c r="CT11"/>
  <c r="CU11" s="1"/>
  <c r="T12" i="45" s="1"/>
  <c r="CS11" i="42"/>
  <c r="CT9"/>
  <c r="CU9" s="1"/>
  <c r="T10" i="45" s="1"/>
  <c r="CS9" i="42"/>
  <c r="CT7"/>
  <c r="CU7" s="1"/>
  <c r="T8" i="45" s="1"/>
  <c r="CS7" i="42"/>
  <c r="CT23"/>
  <c r="CU23" s="1"/>
  <c r="CS23"/>
  <c r="CT3"/>
  <c r="CU3" s="1"/>
  <c r="T4" i="45" s="1"/>
  <c r="CS3" i="42"/>
  <c r="DP16"/>
  <c r="DQ16" s="1"/>
  <c r="V17" i="45" s="1"/>
  <c r="DO16" i="42"/>
  <c r="DP14"/>
  <c r="DQ14" s="1"/>
  <c r="V15" i="45" s="1"/>
  <c r="DO14" i="42"/>
  <c r="DP11"/>
  <c r="DQ11" s="1"/>
  <c r="V12" i="45" s="1"/>
  <c r="DO11" i="42"/>
  <c r="DP9"/>
  <c r="DQ9" s="1"/>
  <c r="V10" i="45" s="1"/>
  <c r="DO9" i="42"/>
  <c r="DP7"/>
  <c r="DQ7" s="1"/>
  <c r="V8" i="45" s="1"/>
  <c r="DO7" i="42"/>
  <c r="DP23"/>
  <c r="DQ23" s="1"/>
  <c r="DO23"/>
  <c r="DP3"/>
  <c r="DQ3" s="1"/>
  <c r="V4" i="45" s="1"/>
  <c r="DO3" i="42"/>
  <c r="DE16"/>
  <c r="DF16" s="1"/>
  <c r="U17" i="45" s="1"/>
  <c r="DD16" i="42"/>
  <c r="DE14"/>
  <c r="DF14" s="1"/>
  <c r="U15" i="45" s="1"/>
  <c r="DD14" i="42"/>
  <c r="DE11"/>
  <c r="DF11" s="1"/>
  <c r="U12" i="45" s="1"/>
  <c r="DD11" i="42"/>
  <c r="DE9"/>
  <c r="DF9" s="1"/>
  <c r="U10" i="45" s="1"/>
  <c r="DD9" i="42"/>
  <c r="DE7"/>
  <c r="DF7" s="1"/>
  <c r="U8" i="45" s="1"/>
  <c r="DD7" i="42"/>
  <c r="DE23"/>
  <c r="DF23" s="1"/>
  <c r="DD23"/>
  <c r="DE3"/>
  <c r="DF3" s="1"/>
  <c r="U4" i="45" s="1"/>
  <c r="DD3" i="42"/>
  <c r="EL16"/>
  <c r="EM16" s="1"/>
  <c r="X17" i="45" s="1"/>
  <c r="EK16" i="42"/>
  <c r="EL14"/>
  <c r="EM14" s="1"/>
  <c r="X15" i="45" s="1"/>
  <c r="EK14" i="42"/>
  <c r="EL11"/>
  <c r="EM11" s="1"/>
  <c r="X12" i="45" s="1"/>
  <c r="EK11" i="42"/>
  <c r="EL9"/>
  <c r="EM9" s="1"/>
  <c r="X10" i="45" s="1"/>
  <c r="EK9" i="42"/>
  <c r="EL7"/>
  <c r="EM7" s="1"/>
  <c r="X8" i="45" s="1"/>
  <c r="EK7" i="42"/>
  <c r="EL23"/>
  <c r="EM23" s="1"/>
  <c r="EK23"/>
  <c r="EL3"/>
  <c r="EM3" s="1"/>
  <c r="X4" i="45" s="1"/>
  <c r="EK3" i="42"/>
  <c r="EA16"/>
  <c r="EB16" s="1"/>
  <c r="W17" i="45" s="1"/>
  <c r="DZ16" i="42"/>
  <c r="EA14"/>
  <c r="EB14" s="1"/>
  <c r="W15" i="45" s="1"/>
  <c r="DZ14" i="42"/>
  <c r="EA11"/>
  <c r="EB11" s="1"/>
  <c r="W12" i="45" s="1"/>
  <c r="DZ11" i="42"/>
  <c r="EA9"/>
  <c r="EB9" s="1"/>
  <c r="W10" i="45" s="1"/>
  <c r="DZ9" i="42"/>
  <c r="EA7"/>
  <c r="EB7" s="1"/>
  <c r="W8" i="45" s="1"/>
  <c r="DZ7" i="42"/>
  <c r="EA23"/>
  <c r="EB23" s="1"/>
  <c r="DZ23"/>
  <c r="EA3"/>
  <c r="EB3" s="1"/>
  <c r="W4" i="45" s="1"/>
  <c r="DZ3" i="42"/>
  <c r="AI16"/>
  <c r="AJ16" s="1"/>
  <c r="O17" i="45" s="1"/>
  <c r="AH16" i="42"/>
  <c r="PC2"/>
  <c r="SQ2" s="1"/>
  <c r="X13"/>
  <c r="Y13" s="1"/>
  <c r="N14" i="45" s="1"/>
  <c r="W13" i="42"/>
  <c r="X12"/>
  <c r="Y12" s="1"/>
  <c r="N13" i="45" s="1"/>
  <c r="W12" i="42"/>
  <c r="X10"/>
  <c r="Y10" s="1"/>
  <c r="N11" i="45" s="1"/>
  <c r="W10" i="42"/>
  <c r="X8"/>
  <c r="Y8" s="1"/>
  <c r="N9" i="45" s="1"/>
  <c r="W8" i="42"/>
  <c r="X7"/>
  <c r="Y7" s="1"/>
  <c r="N8" i="45" s="1"/>
  <c r="W7" i="42"/>
  <c r="X23"/>
  <c r="Y23" s="1"/>
  <c r="W23"/>
  <c r="X3"/>
  <c r="Y3" s="1"/>
  <c r="N4" i="45" s="1"/>
  <c r="W3" i="42"/>
  <c r="AI13"/>
  <c r="AJ13" s="1"/>
  <c r="O14" i="45" s="1"/>
  <c r="AH13" i="42"/>
  <c r="AI12"/>
  <c r="AJ12" s="1"/>
  <c r="O13" i="45" s="1"/>
  <c r="AH12" i="42"/>
  <c r="AI10"/>
  <c r="AJ10" s="1"/>
  <c r="O11" i="45" s="1"/>
  <c r="AH10" i="42"/>
  <c r="AI8"/>
  <c r="AJ8" s="1"/>
  <c r="O9" i="45" s="1"/>
  <c r="AH8" i="42"/>
  <c r="AI7"/>
  <c r="AJ7" s="1"/>
  <c r="O8" i="45" s="1"/>
  <c r="AH7" i="42"/>
  <c r="AI23"/>
  <c r="AJ23" s="1"/>
  <c r="AH23"/>
  <c r="AI3"/>
  <c r="AJ3" s="1"/>
  <c r="O4" i="45" s="1"/>
  <c r="AH3" i="42"/>
  <c r="X17"/>
  <c r="Y17" s="1"/>
  <c r="N18" i="45" s="1"/>
  <c r="W17" i="42"/>
  <c r="AT17"/>
  <c r="AU17" s="1"/>
  <c r="P18" i="45" s="1"/>
  <c r="AS17" i="42"/>
  <c r="AT13"/>
  <c r="AU13" s="1"/>
  <c r="P14" i="45" s="1"/>
  <c r="AS13" i="42"/>
  <c r="AT12"/>
  <c r="AU12" s="1"/>
  <c r="P13" i="45" s="1"/>
  <c r="AS12" i="42"/>
  <c r="AT10"/>
  <c r="AU10" s="1"/>
  <c r="P11" i="45" s="1"/>
  <c r="AS10" i="42"/>
  <c r="AT8"/>
  <c r="AU8" s="1"/>
  <c r="P9" i="45" s="1"/>
  <c r="AS8" i="42"/>
  <c r="AT7"/>
  <c r="AU7" s="1"/>
  <c r="P8" i="45" s="1"/>
  <c r="AS7" i="42"/>
  <c r="AT23"/>
  <c r="AU23" s="1"/>
  <c r="AS23"/>
  <c r="AT3"/>
  <c r="AU3" s="1"/>
  <c r="P4" i="45" s="1"/>
  <c r="AS3" i="42"/>
  <c r="BE17"/>
  <c r="BF17" s="1"/>
  <c r="Q18" i="45" s="1"/>
  <c r="BD17" i="42"/>
  <c r="BE15"/>
  <c r="BF15" s="1"/>
  <c r="Q16" i="45" s="1"/>
  <c r="BD15" i="42"/>
  <c r="BE14"/>
  <c r="BF14" s="1"/>
  <c r="Q15" i="45" s="1"/>
  <c r="BD14" i="42"/>
  <c r="BE11"/>
  <c r="BF11" s="1"/>
  <c r="Q12" i="45" s="1"/>
  <c r="BD11" i="42"/>
  <c r="BE9"/>
  <c r="BF9" s="1"/>
  <c r="Q10" i="45" s="1"/>
  <c r="BD9" i="42"/>
  <c r="BE6"/>
  <c r="BF6" s="1"/>
  <c r="Q7" i="45" s="1"/>
  <c r="BD6" i="42"/>
  <c r="BE5"/>
  <c r="BF5" s="1"/>
  <c r="Q6" i="45" s="1"/>
  <c r="BD5" i="42"/>
  <c r="BE4"/>
  <c r="BF4" s="1"/>
  <c r="Q5" i="45" s="1"/>
  <c r="BD4" i="42"/>
  <c r="BE2"/>
  <c r="BF2" s="1"/>
  <c r="Q3" i="45" s="1"/>
  <c r="BD2" i="42"/>
  <c r="BP17"/>
  <c r="BQ17" s="1"/>
  <c r="R18" i="45" s="1"/>
  <c r="BO17" i="42"/>
  <c r="BP15"/>
  <c r="BQ15" s="1"/>
  <c r="R16" i="45" s="1"/>
  <c r="BO15" i="42"/>
  <c r="BP14"/>
  <c r="BQ14" s="1"/>
  <c r="R15" i="45" s="1"/>
  <c r="BO14" i="42"/>
  <c r="BP11"/>
  <c r="BQ11" s="1"/>
  <c r="R12" i="45" s="1"/>
  <c r="BO11" i="42"/>
  <c r="BP9"/>
  <c r="BQ9" s="1"/>
  <c r="R10" i="45" s="1"/>
  <c r="BO9" i="42"/>
  <c r="BP6"/>
  <c r="BQ6" s="1"/>
  <c r="R7" i="45" s="1"/>
  <c r="BO6" i="42"/>
  <c r="BP5"/>
  <c r="BQ5" s="1"/>
  <c r="R6" i="45" s="1"/>
  <c r="BO5" i="42"/>
  <c r="BP4"/>
  <c r="BQ4" s="1"/>
  <c r="R5" i="45" s="1"/>
  <c r="BO4" i="42"/>
  <c r="BP2"/>
  <c r="BQ2" s="1"/>
  <c r="BR2" s="1"/>
  <c r="BO2"/>
  <c r="AI17"/>
  <c r="AJ17" s="1"/>
  <c r="O18" i="45" s="1"/>
  <c r="AH17" i="42"/>
  <c r="CI17"/>
  <c r="CJ17" s="1"/>
  <c r="S18" i="45" s="1"/>
  <c r="CH17" i="42"/>
  <c r="CI15"/>
  <c r="CJ15" s="1"/>
  <c r="S16" i="45" s="1"/>
  <c r="CH15" i="42"/>
  <c r="CI14"/>
  <c r="CJ14" s="1"/>
  <c r="S15" i="45" s="1"/>
  <c r="CH14" i="42"/>
  <c r="CI11"/>
  <c r="CJ11" s="1"/>
  <c r="S12" i="45" s="1"/>
  <c r="CH11" i="42"/>
  <c r="CI9"/>
  <c r="CJ9" s="1"/>
  <c r="S10" i="45" s="1"/>
  <c r="CH9" i="42"/>
  <c r="CI6"/>
  <c r="CJ6" s="1"/>
  <c r="S7" i="45" s="1"/>
  <c r="CH6" i="42"/>
  <c r="CI5"/>
  <c r="CJ5" s="1"/>
  <c r="S6" i="45" s="1"/>
  <c r="CH5" i="42"/>
  <c r="CI4"/>
  <c r="CJ4" s="1"/>
  <c r="S5" i="45" s="1"/>
  <c r="CH4" i="42"/>
  <c r="CI2"/>
  <c r="CJ2" s="1"/>
  <c r="CH2"/>
  <c r="CT17"/>
  <c r="CU17" s="1"/>
  <c r="T18" i="45" s="1"/>
  <c r="CS17" i="42"/>
  <c r="CT15"/>
  <c r="CU15" s="1"/>
  <c r="T16" i="45" s="1"/>
  <c r="CS15" i="42"/>
  <c r="CT13"/>
  <c r="CU13" s="1"/>
  <c r="T14" i="45" s="1"/>
  <c r="CS13" i="42"/>
  <c r="CT12"/>
  <c r="CU12" s="1"/>
  <c r="T13" i="45" s="1"/>
  <c r="CS12" i="42"/>
  <c r="CT10"/>
  <c r="CU10" s="1"/>
  <c r="T11" i="45" s="1"/>
  <c r="CS10" i="42"/>
  <c r="CT8"/>
  <c r="CU8" s="1"/>
  <c r="T9" i="45" s="1"/>
  <c r="CS8" i="42"/>
  <c r="CT6"/>
  <c r="CU6" s="1"/>
  <c r="T7" i="45" s="1"/>
  <c r="CS6" i="42"/>
  <c r="CT5"/>
  <c r="CU5" s="1"/>
  <c r="T6" i="45" s="1"/>
  <c r="CS5" i="42"/>
  <c r="CT4"/>
  <c r="CU4" s="1"/>
  <c r="T5" i="45" s="1"/>
  <c r="CS4" i="42"/>
  <c r="CT2"/>
  <c r="CU2" s="1"/>
  <c r="T3" i="45" s="1"/>
  <c r="CS2" i="42"/>
  <c r="DP17"/>
  <c r="DQ17" s="1"/>
  <c r="V18" i="45" s="1"/>
  <c r="DO17" i="42"/>
  <c r="DP15"/>
  <c r="DQ15" s="1"/>
  <c r="V16" i="45" s="1"/>
  <c r="DO15" i="42"/>
  <c r="DP13"/>
  <c r="DQ13" s="1"/>
  <c r="V14" i="45" s="1"/>
  <c r="DO13" i="42"/>
  <c r="DP12"/>
  <c r="DQ12" s="1"/>
  <c r="V13" i="45" s="1"/>
  <c r="DO12" i="42"/>
  <c r="DP10"/>
  <c r="DQ10" s="1"/>
  <c r="V11" i="45" s="1"/>
  <c r="DO10" i="42"/>
  <c r="DP8"/>
  <c r="DQ8" s="1"/>
  <c r="V9" i="45" s="1"/>
  <c r="DO8" i="42"/>
  <c r="DP6"/>
  <c r="DQ6" s="1"/>
  <c r="V7" i="45" s="1"/>
  <c r="DO6" i="42"/>
  <c r="DP5"/>
  <c r="DQ5" s="1"/>
  <c r="V6" i="45" s="1"/>
  <c r="DO5" i="42"/>
  <c r="DP4"/>
  <c r="DQ4" s="1"/>
  <c r="V5" i="45" s="1"/>
  <c r="DO4" i="42"/>
  <c r="DP2"/>
  <c r="DQ2" s="1"/>
  <c r="DR2" s="1"/>
  <c r="DO2"/>
  <c r="DE17"/>
  <c r="DF17" s="1"/>
  <c r="U18" i="45" s="1"/>
  <c r="DD17" i="42"/>
  <c r="DE15"/>
  <c r="DF15" s="1"/>
  <c r="U16" i="45" s="1"/>
  <c r="DD15" i="42"/>
  <c r="DE13"/>
  <c r="DF13" s="1"/>
  <c r="U14" i="45" s="1"/>
  <c r="DD13" i="42"/>
  <c r="DE12"/>
  <c r="DF12" s="1"/>
  <c r="U13" i="45" s="1"/>
  <c r="DD12" i="42"/>
  <c r="DE10"/>
  <c r="DF10" s="1"/>
  <c r="U11" i="45" s="1"/>
  <c r="DD10" i="42"/>
  <c r="DE8"/>
  <c r="DF8" s="1"/>
  <c r="U9" i="45" s="1"/>
  <c r="DD8" i="42"/>
  <c r="DE6"/>
  <c r="DF6" s="1"/>
  <c r="U7" i="45" s="1"/>
  <c r="DD6" i="42"/>
  <c r="DE5"/>
  <c r="DF5" s="1"/>
  <c r="U6" i="45" s="1"/>
  <c r="DD5" i="42"/>
  <c r="DE4"/>
  <c r="DF4" s="1"/>
  <c r="U5" i="45" s="1"/>
  <c r="DD4" i="42"/>
  <c r="DE2"/>
  <c r="DF2" s="1"/>
  <c r="DD2"/>
  <c r="EL17"/>
  <c r="EM17" s="1"/>
  <c r="X18" i="45" s="1"/>
  <c r="EK17" i="42"/>
  <c r="EL15"/>
  <c r="EM15" s="1"/>
  <c r="X16" i="45" s="1"/>
  <c r="EK15" i="42"/>
  <c r="EL13"/>
  <c r="EM13" s="1"/>
  <c r="X14" i="45" s="1"/>
  <c r="EK13" i="42"/>
  <c r="EL12"/>
  <c r="EM12" s="1"/>
  <c r="X13" i="45" s="1"/>
  <c r="EK12" i="42"/>
  <c r="EL10"/>
  <c r="EM10" s="1"/>
  <c r="X11" i="45" s="1"/>
  <c r="EK10" i="42"/>
  <c r="EL8"/>
  <c r="EM8" s="1"/>
  <c r="X9" i="45" s="1"/>
  <c r="EK8" i="42"/>
  <c r="EL5"/>
  <c r="EM5" s="1"/>
  <c r="X6" i="45" s="1"/>
  <c r="EK5" i="42"/>
  <c r="EL4"/>
  <c r="EM4" s="1"/>
  <c r="X5" i="45" s="1"/>
  <c r="EK4" i="42"/>
  <c r="EL2"/>
  <c r="EM2" s="1"/>
  <c r="EK2"/>
  <c r="EA17"/>
  <c r="EB17" s="1"/>
  <c r="W18" i="45" s="1"/>
  <c r="DZ17" i="42"/>
  <c r="EA15"/>
  <c r="EB15" s="1"/>
  <c r="W16" i="45" s="1"/>
  <c r="DZ15" i="42"/>
  <c r="EA13"/>
  <c r="EB13" s="1"/>
  <c r="W14" i="45" s="1"/>
  <c r="DZ13" i="42"/>
  <c r="EA12"/>
  <c r="EB12" s="1"/>
  <c r="W13" i="45" s="1"/>
  <c r="DZ12" i="42"/>
  <c r="EA10"/>
  <c r="EB10" s="1"/>
  <c r="W11" i="45" s="1"/>
  <c r="DZ10" i="42"/>
  <c r="EA8"/>
  <c r="EB8" s="1"/>
  <c r="W9" i="45" s="1"/>
  <c r="DZ8" i="42"/>
  <c r="EA6"/>
  <c r="EB6" s="1"/>
  <c r="W7" i="45" s="1"/>
  <c r="DZ6" i="42"/>
  <c r="EA5"/>
  <c r="EB5" s="1"/>
  <c r="W6" i="45" s="1"/>
  <c r="DZ5" i="42"/>
  <c r="EA4"/>
  <c r="EB4" s="1"/>
  <c r="W5" i="45" s="1"/>
  <c r="DZ4" i="42"/>
  <c r="EA2"/>
  <c r="EB2" s="1"/>
  <c r="DZ2"/>
  <c r="EL6"/>
  <c r="EM6" s="1"/>
  <c r="X7" i="45" s="1"/>
  <c r="EK6" i="42"/>
  <c r="FF19" i="40"/>
  <c r="FF12"/>
  <c r="X33"/>
  <c r="Y33" s="1"/>
  <c r="Z33" s="1"/>
  <c r="W33"/>
  <c r="AT33"/>
  <c r="AU33" s="1"/>
  <c r="AS33"/>
  <c r="AT25"/>
  <c r="AU25" s="1"/>
  <c r="P26" i="44" s="1"/>
  <c r="AS25" i="40"/>
  <c r="AT23"/>
  <c r="AU23" s="1"/>
  <c r="P24" i="44" s="1"/>
  <c r="AS23" i="40"/>
  <c r="AT20"/>
  <c r="AU20" s="1"/>
  <c r="P21" i="44" s="1"/>
  <c r="AS20" i="40"/>
  <c r="AT18"/>
  <c r="AU18" s="1"/>
  <c r="P19" i="44" s="1"/>
  <c r="AS18" i="40"/>
  <c r="AT15"/>
  <c r="AU15" s="1"/>
  <c r="P16" i="44" s="1"/>
  <c r="AS15" i="40"/>
  <c r="AT13"/>
  <c r="AU13" s="1"/>
  <c r="P14" i="44" s="1"/>
  <c r="AS13" i="40"/>
  <c r="AT11"/>
  <c r="AU11" s="1"/>
  <c r="P12" i="44" s="1"/>
  <c r="AS11" i="40"/>
  <c r="AT8"/>
  <c r="AU8" s="1"/>
  <c r="P9" i="44" s="1"/>
  <c r="AS8" i="40"/>
  <c r="AT4"/>
  <c r="AU4" s="1"/>
  <c r="P5" i="44" s="1"/>
  <c r="AS4" i="40"/>
  <c r="AT2"/>
  <c r="AU2" s="1"/>
  <c r="P3" i="44" s="1"/>
  <c r="AS2" i="40"/>
  <c r="AI33"/>
  <c r="AJ33" s="1"/>
  <c r="AH33"/>
  <c r="AI25"/>
  <c r="AJ25" s="1"/>
  <c r="O26" i="44" s="1"/>
  <c r="AH25" i="40"/>
  <c r="AI23"/>
  <c r="AJ23" s="1"/>
  <c r="O24" i="44" s="1"/>
  <c r="AH23" i="40"/>
  <c r="AI20"/>
  <c r="AJ20" s="1"/>
  <c r="O21" i="44" s="1"/>
  <c r="AH20" i="40"/>
  <c r="AI18"/>
  <c r="AJ18" s="1"/>
  <c r="O19" i="44" s="1"/>
  <c r="AH18" i="40"/>
  <c r="AI15"/>
  <c r="AJ15" s="1"/>
  <c r="O16" i="44" s="1"/>
  <c r="AH15" i="40"/>
  <c r="AI13"/>
  <c r="AJ13" s="1"/>
  <c r="O14" i="44" s="1"/>
  <c r="AH13" i="40"/>
  <c r="AI11"/>
  <c r="AJ11" s="1"/>
  <c r="O12" i="44" s="1"/>
  <c r="AH11" i="40"/>
  <c r="AI8"/>
  <c r="AJ8" s="1"/>
  <c r="O9" i="44" s="1"/>
  <c r="AH8" i="40"/>
  <c r="AI4"/>
  <c r="AJ4" s="1"/>
  <c r="O5" i="44" s="1"/>
  <c r="AH4" i="40"/>
  <c r="AI2"/>
  <c r="AJ2" s="1"/>
  <c r="O3" i="44" s="1"/>
  <c r="AH2" i="40"/>
  <c r="X26"/>
  <c r="Y26" s="1"/>
  <c r="N27" i="44" s="1"/>
  <c r="MS26" i="40"/>
  <c r="PK26" s="1"/>
  <c r="W26"/>
  <c r="AI26"/>
  <c r="AJ26" s="1"/>
  <c r="O27" i="44" s="1"/>
  <c r="AH26" i="40"/>
  <c r="BE24"/>
  <c r="BF24" s="1"/>
  <c r="Q25" i="44" s="1"/>
  <c r="BD24" i="40"/>
  <c r="BE22"/>
  <c r="BF22" s="1"/>
  <c r="Q23" i="44" s="1"/>
  <c r="BD22" i="40"/>
  <c r="BE21"/>
  <c r="BF21" s="1"/>
  <c r="Q22" i="44" s="1"/>
  <c r="BD21" i="40"/>
  <c r="BE19"/>
  <c r="BF19" s="1"/>
  <c r="Q20" i="44" s="1"/>
  <c r="BD19" i="40"/>
  <c r="BE17"/>
  <c r="BF17" s="1"/>
  <c r="Q18" i="44" s="1"/>
  <c r="BD17" i="40"/>
  <c r="BE16"/>
  <c r="BF16" s="1"/>
  <c r="Q17" i="44" s="1"/>
  <c r="BD16" i="40"/>
  <c r="BE14"/>
  <c r="BF14" s="1"/>
  <c r="Q15" i="44" s="1"/>
  <c r="BD14" i="40"/>
  <c r="BE12"/>
  <c r="BF12" s="1"/>
  <c r="Q13" i="44" s="1"/>
  <c r="BD12" i="40"/>
  <c r="BE10"/>
  <c r="BF10" s="1"/>
  <c r="Q11" i="44" s="1"/>
  <c r="BD10" i="40"/>
  <c r="BE9"/>
  <c r="BF9" s="1"/>
  <c r="Q10" i="44" s="1"/>
  <c r="BD9" i="40"/>
  <c r="BE7"/>
  <c r="BF7" s="1"/>
  <c r="Q8" i="44" s="1"/>
  <c r="BD7" i="40"/>
  <c r="BE6"/>
  <c r="BF6" s="1"/>
  <c r="Q7" i="44" s="1"/>
  <c r="BD6" i="40"/>
  <c r="BE5"/>
  <c r="BF5" s="1"/>
  <c r="Q6" i="44" s="1"/>
  <c r="BD5" i="40"/>
  <c r="BE3"/>
  <c r="BF3" s="1"/>
  <c r="Q4" i="44" s="1"/>
  <c r="BD3" i="40"/>
  <c r="BP24"/>
  <c r="BQ24" s="1"/>
  <c r="R25" i="44" s="1"/>
  <c r="BO24" i="40"/>
  <c r="BP22"/>
  <c r="BQ22" s="1"/>
  <c r="R23" i="44" s="1"/>
  <c r="BO22" i="40"/>
  <c r="BP21"/>
  <c r="BQ21" s="1"/>
  <c r="R22" i="44" s="1"/>
  <c r="BO21" i="40"/>
  <c r="BP19"/>
  <c r="BQ19" s="1"/>
  <c r="R20" i="44" s="1"/>
  <c r="BO19" i="40"/>
  <c r="BP17"/>
  <c r="BQ17" s="1"/>
  <c r="R18" i="44" s="1"/>
  <c r="BO17" i="40"/>
  <c r="BP16"/>
  <c r="BQ16" s="1"/>
  <c r="R17" i="44" s="1"/>
  <c r="BO16" i="40"/>
  <c r="BP14"/>
  <c r="BQ14" s="1"/>
  <c r="R15" i="44" s="1"/>
  <c r="BO14" i="40"/>
  <c r="BP12"/>
  <c r="BQ12" s="1"/>
  <c r="R13" i="44" s="1"/>
  <c r="BO12" i="40"/>
  <c r="BP10"/>
  <c r="BQ10" s="1"/>
  <c r="R11" i="44" s="1"/>
  <c r="BO10" i="40"/>
  <c r="BP9"/>
  <c r="BQ9" s="1"/>
  <c r="R10" i="44" s="1"/>
  <c r="BO9" i="40"/>
  <c r="BP7"/>
  <c r="BQ7" s="1"/>
  <c r="R8" i="44" s="1"/>
  <c r="BO7" i="40"/>
  <c r="BP6"/>
  <c r="BQ6" s="1"/>
  <c r="R7" i="44" s="1"/>
  <c r="BO6" i="40"/>
  <c r="BP5"/>
  <c r="BQ5" s="1"/>
  <c r="R6" i="44" s="1"/>
  <c r="BO5" i="40"/>
  <c r="BP3"/>
  <c r="BQ3" s="1"/>
  <c r="R4" i="44" s="1"/>
  <c r="BO3" i="40"/>
  <c r="FF24"/>
  <c r="FF20"/>
  <c r="FF13"/>
  <c r="FF4"/>
  <c r="CI33"/>
  <c r="CJ33" s="1"/>
  <c r="CH33"/>
  <c r="CT33"/>
  <c r="CU33" s="1"/>
  <c r="CS33"/>
  <c r="CT25"/>
  <c r="CU25" s="1"/>
  <c r="T26" i="44" s="1"/>
  <c r="CS25" i="40"/>
  <c r="CT23"/>
  <c r="CU23" s="1"/>
  <c r="T24" i="44" s="1"/>
  <c r="CS23" i="40"/>
  <c r="CT21"/>
  <c r="CU21" s="1"/>
  <c r="T22" i="44" s="1"/>
  <c r="CS21" i="40"/>
  <c r="CT19"/>
  <c r="CU19" s="1"/>
  <c r="T20" i="44" s="1"/>
  <c r="CS19" i="40"/>
  <c r="CT17"/>
  <c r="CU17" s="1"/>
  <c r="T18" i="44" s="1"/>
  <c r="CS17" i="40"/>
  <c r="CT16"/>
  <c r="CU16" s="1"/>
  <c r="T17" i="44" s="1"/>
  <c r="CS16" i="40"/>
  <c r="CT14"/>
  <c r="CU14" s="1"/>
  <c r="T15" i="44" s="1"/>
  <c r="CS14" i="40"/>
  <c r="CT12"/>
  <c r="CU12" s="1"/>
  <c r="T13" i="44" s="1"/>
  <c r="CS12" i="40"/>
  <c r="CT10"/>
  <c r="CU10" s="1"/>
  <c r="T11" i="44" s="1"/>
  <c r="CS10" i="40"/>
  <c r="CT8"/>
  <c r="CU8" s="1"/>
  <c r="T9" i="44" s="1"/>
  <c r="CS8" i="40"/>
  <c r="CT4"/>
  <c r="CU4" s="1"/>
  <c r="T5" i="44" s="1"/>
  <c r="CS4" i="40"/>
  <c r="CT2"/>
  <c r="CU2" s="1"/>
  <c r="T3" i="44" s="1"/>
  <c r="CS2" i="40"/>
  <c r="CI25"/>
  <c r="CJ25" s="1"/>
  <c r="S26" i="44" s="1"/>
  <c r="CH25" i="40"/>
  <c r="CI23"/>
  <c r="CJ23" s="1"/>
  <c r="S24" i="44" s="1"/>
  <c r="CH23" i="40"/>
  <c r="CI21"/>
  <c r="CJ21" s="1"/>
  <c r="S22" i="44" s="1"/>
  <c r="CH21" i="40"/>
  <c r="CI19"/>
  <c r="CJ19" s="1"/>
  <c r="S20" i="44" s="1"/>
  <c r="CH19" i="40"/>
  <c r="CI17"/>
  <c r="CJ17" s="1"/>
  <c r="S18" i="44" s="1"/>
  <c r="CH17" i="40"/>
  <c r="CI16"/>
  <c r="CJ16" s="1"/>
  <c r="S17" i="44" s="1"/>
  <c r="CH16" i="40"/>
  <c r="CI14"/>
  <c r="CJ14" s="1"/>
  <c r="S15" i="44" s="1"/>
  <c r="CH14" i="40"/>
  <c r="CI12"/>
  <c r="CJ12" s="1"/>
  <c r="S13" i="44" s="1"/>
  <c r="CH12" i="40"/>
  <c r="CI10"/>
  <c r="CJ10" s="1"/>
  <c r="S11" i="44" s="1"/>
  <c r="CH10" i="40"/>
  <c r="CI8"/>
  <c r="CJ8" s="1"/>
  <c r="S9" i="44" s="1"/>
  <c r="CH8" i="40"/>
  <c r="CI4"/>
  <c r="CJ4" s="1"/>
  <c r="S5" i="44" s="1"/>
  <c r="CH4" i="40"/>
  <c r="CI2"/>
  <c r="CJ2" s="1"/>
  <c r="S3" i="44" s="1"/>
  <c r="CH2" i="40"/>
  <c r="DE26"/>
  <c r="DF26" s="1"/>
  <c r="U27" i="44" s="1"/>
  <c r="DD26" i="40"/>
  <c r="DE24"/>
  <c r="DF24" s="1"/>
  <c r="U25" i="44" s="1"/>
  <c r="DD24" i="40"/>
  <c r="DE22"/>
  <c r="DF22" s="1"/>
  <c r="U23" i="44" s="1"/>
  <c r="DD22" i="40"/>
  <c r="DE20"/>
  <c r="DF20" s="1"/>
  <c r="U21" i="44" s="1"/>
  <c r="DD20" i="40"/>
  <c r="FC34"/>
  <c r="FE34" s="1"/>
  <c r="FF15"/>
  <c r="DE18"/>
  <c r="DF18" s="1"/>
  <c r="U19" i="44" s="1"/>
  <c r="DD18" i="40"/>
  <c r="DE15"/>
  <c r="DF15" s="1"/>
  <c r="U16" i="44" s="1"/>
  <c r="DD15" i="40"/>
  <c r="DE13"/>
  <c r="DF13" s="1"/>
  <c r="U14" i="44" s="1"/>
  <c r="DD13" i="40"/>
  <c r="DE11"/>
  <c r="DF11" s="1"/>
  <c r="U12" i="44" s="1"/>
  <c r="DD11" i="40"/>
  <c r="DE9"/>
  <c r="DF9" s="1"/>
  <c r="U10" i="44" s="1"/>
  <c r="DD9" i="40"/>
  <c r="DE7"/>
  <c r="DF7" s="1"/>
  <c r="U8" i="44" s="1"/>
  <c r="DD7" i="40"/>
  <c r="DE6"/>
  <c r="DF6" s="1"/>
  <c r="U7" i="44" s="1"/>
  <c r="DD6" i="40"/>
  <c r="DE5"/>
  <c r="DF5" s="1"/>
  <c r="U6" i="44" s="1"/>
  <c r="DD5" i="40"/>
  <c r="DE3"/>
  <c r="DF3" s="1"/>
  <c r="U4" i="44" s="1"/>
  <c r="DD3" i="40"/>
  <c r="EA26"/>
  <c r="EB26" s="1"/>
  <c r="W27" i="44" s="1"/>
  <c r="DZ26" i="40"/>
  <c r="EA24"/>
  <c r="EB24" s="1"/>
  <c r="W25" i="44" s="1"/>
  <c r="DZ24" i="40"/>
  <c r="EA22"/>
  <c r="EB22" s="1"/>
  <c r="W23" i="44" s="1"/>
  <c r="DZ22" i="40"/>
  <c r="EA20"/>
  <c r="EB20" s="1"/>
  <c r="W21" i="44" s="1"/>
  <c r="DZ20" i="40"/>
  <c r="EA18"/>
  <c r="EB18" s="1"/>
  <c r="W19" i="44" s="1"/>
  <c r="DZ18" i="40"/>
  <c r="EA15"/>
  <c r="EB15" s="1"/>
  <c r="W16" i="44" s="1"/>
  <c r="DZ15" i="40"/>
  <c r="EA13"/>
  <c r="EB13" s="1"/>
  <c r="W14" i="44" s="1"/>
  <c r="DZ13" i="40"/>
  <c r="EA11"/>
  <c r="EB11" s="1"/>
  <c r="W12" i="44" s="1"/>
  <c r="DZ11" i="40"/>
  <c r="EA9"/>
  <c r="EB9" s="1"/>
  <c r="W10" i="44" s="1"/>
  <c r="DZ9" i="40"/>
  <c r="EA7"/>
  <c r="EB7" s="1"/>
  <c r="W8" i="44" s="1"/>
  <c r="DZ7" i="40"/>
  <c r="EA6"/>
  <c r="EB6" s="1"/>
  <c r="W7" i="44" s="1"/>
  <c r="DZ6" i="40"/>
  <c r="EA5"/>
  <c r="EB5" s="1"/>
  <c r="W6" i="44" s="1"/>
  <c r="DZ5" i="40"/>
  <c r="EA3"/>
  <c r="EB3" s="1"/>
  <c r="W4" i="44" s="1"/>
  <c r="DZ3" i="40"/>
  <c r="DP26"/>
  <c r="DQ26" s="1"/>
  <c r="V27" i="44" s="1"/>
  <c r="DO26" i="40"/>
  <c r="DP24"/>
  <c r="DQ24" s="1"/>
  <c r="V25" i="44" s="1"/>
  <c r="DO24" i="40"/>
  <c r="DP22"/>
  <c r="DQ22" s="1"/>
  <c r="V23" i="44" s="1"/>
  <c r="DO22" i="40"/>
  <c r="DP20"/>
  <c r="DQ20" s="1"/>
  <c r="V21" i="44" s="1"/>
  <c r="DO20" i="40"/>
  <c r="DP18"/>
  <c r="DQ18" s="1"/>
  <c r="V19" i="44" s="1"/>
  <c r="DO18" i="40"/>
  <c r="DP15"/>
  <c r="DQ15" s="1"/>
  <c r="V16" i="44" s="1"/>
  <c r="DO15" i="40"/>
  <c r="DP13"/>
  <c r="DQ13" s="1"/>
  <c r="V14" i="44" s="1"/>
  <c r="DO13" i="40"/>
  <c r="DP11"/>
  <c r="DQ11" s="1"/>
  <c r="V12" i="44" s="1"/>
  <c r="DO11" i="40"/>
  <c r="DP9"/>
  <c r="DQ9" s="1"/>
  <c r="V10" i="44" s="1"/>
  <c r="DO9" i="40"/>
  <c r="DP7"/>
  <c r="DQ7" s="1"/>
  <c r="V8" i="44" s="1"/>
  <c r="DO7" i="40"/>
  <c r="DP6"/>
  <c r="DQ6" s="1"/>
  <c r="V7" i="44" s="1"/>
  <c r="DO6" i="40"/>
  <c r="DP5"/>
  <c r="DQ5" s="1"/>
  <c r="V6" i="44" s="1"/>
  <c r="DO5" i="40"/>
  <c r="DP3"/>
  <c r="DQ3" s="1"/>
  <c r="V4" i="44" s="1"/>
  <c r="DO3" i="40"/>
  <c r="EL26"/>
  <c r="EM26" s="1"/>
  <c r="X27" i="44" s="1"/>
  <c r="EK26" i="40"/>
  <c r="EL24"/>
  <c r="EM24" s="1"/>
  <c r="X25" i="44" s="1"/>
  <c r="EK24" i="40"/>
  <c r="EL22"/>
  <c r="EM22" s="1"/>
  <c r="X23" i="44" s="1"/>
  <c r="EK22" i="40"/>
  <c r="EL20"/>
  <c r="EM20" s="1"/>
  <c r="X21" i="44" s="1"/>
  <c r="EK20" i="40"/>
  <c r="EL18"/>
  <c r="EM18" s="1"/>
  <c r="X19" i="44" s="1"/>
  <c r="EK18" i="40"/>
  <c r="EL15"/>
  <c r="EM15" s="1"/>
  <c r="X16" i="44" s="1"/>
  <c r="EK15" i="40"/>
  <c r="EL13"/>
  <c r="EM13" s="1"/>
  <c r="X14" i="44" s="1"/>
  <c r="EK13" i="40"/>
  <c r="EL11"/>
  <c r="EM11" s="1"/>
  <c r="X12" i="44" s="1"/>
  <c r="EK11" i="40"/>
  <c r="EL9"/>
  <c r="EM9" s="1"/>
  <c r="X10" i="44" s="1"/>
  <c r="EK9" i="40"/>
  <c r="EL7"/>
  <c r="EM7" s="1"/>
  <c r="X8" i="44" s="1"/>
  <c r="EK7" i="40"/>
  <c r="EL6"/>
  <c r="EM6" s="1"/>
  <c r="X7" i="44" s="1"/>
  <c r="EK6" i="40"/>
  <c r="EL5"/>
  <c r="EM5" s="1"/>
  <c r="X6" i="44" s="1"/>
  <c r="EK5" i="40"/>
  <c r="EL3"/>
  <c r="EM3" s="1"/>
  <c r="X4" i="44" s="1"/>
  <c r="EK3" i="40"/>
  <c r="EW26"/>
  <c r="EX26" s="1"/>
  <c r="Y27" i="44" s="1"/>
  <c r="EV26" i="40"/>
  <c r="EW24"/>
  <c r="EX24" s="1"/>
  <c r="Y25" i="44" s="1"/>
  <c r="EV24" i="40"/>
  <c r="EW22"/>
  <c r="EX22" s="1"/>
  <c r="Y23" i="44" s="1"/>
  <c r="EV22" i="40"/>
  <c r="EW20"/>
  <c r="EX20" s="1"/>
  <c r="Y21" i="44" s="1"/>
  <c r="EV20" i="40"/>
  <c r="EW18"/>
  <c r="EX18" s="1"/>
  <c r="Y19" i="44" s="1"/>
  <c r="EV18" i="40"/>
  <c r="EW15"/>
  <c r="EX15" s="1"/>
  <c r="Y16" i="44" s="1"/>
  <c r="EV15" i="40"/>
  <c r="EW13"/>
  <c r="EX13" s="1"/>
  <c r="Y14" i="44" s="1"/>
  <c r="EV13" i="40"/>
  <c r="EW11"/>
  <c r="EX11" s="1"/>
  <c r="Y12" i="44" s="1"/>
  <c r="EV11" i="40"/>
  <c r="EW9"/>
  <c r="EX9" s="1"/>
  <c r="Y10" i="44" s="1"/>
  <c r="EV9" i="40"/>
  <c r="EW7"/>
  <c r="EX7" s="1"/>
  <c r="Y8" i="44" s="1"/>
  <c r="EV7" i="40"/>
  <c r="EW6"/>
  <c r="EX6" s="1"/>
  <c r="Y7" i="44" s="1"/>
  <c r="EV6" i="40"/>
  <c r="EW5"/>
  <c r="EX5" s="1"/>
  <c r="Y6" i="44" s="1"/>
  <c r="EV5" i="40"/>
  <c r="EW3"/>
  <c r="EX3" s="1"/>
  <c r="Y4" i="44" s="1"/>
  <c r="EV3" i="40"/>
  <c r="MR25"/>
  <c r="MR23"/>
  <c r="MS23" s="1"/>
  <c r="MR19"/>
  <c r="MR17"/>
  <c r="PJ17" s="1"/>
  <c r="MR16"/>
  <c r="MS16" s="1"/>
  <c r="MR14"/>
  <c r="PJ14" s="1"/>
  <c r="MR12"/>
  <c r="MS12" s="1"/>
  <c r="MR10"/>
  <c r="PJ10" s="1"/>
  <c r="MR8"/>
  <c r="MS8" s="1"/>
  <c r="MR4"/>
  <c r="MR2"/>
  <c r="MS2" s="1"/>
  <c r="X25"/>
  <c r="Y25" s="1"/>
  <c r="N26" i="44" s="1"/>
  <c r="MS25" i="40"/>
  <c r="W25"/>
  <c r="X24"/>
  <c r="Y24" s="1"/>
  <c r="N25" i="44" s="1"/>
  <c r="W24" i="40"/>
  <c r="X23"/>
  <c r="Y23" s="1"/>
  <c r="N24" i="44" s="1"/>
  <c r="W23" i="40"/>
  <c r="X22"/>
  <c r="Y22" s="1"/>
  <c r="N23" i="44" s="1"/>
  <c r="MS22" i="40"/>
  <c r="PK22" s="1"/>
  <c r="W22"/>
  <c r="X21"/>
  <c r="Y21" s="1"/>
  <c r="N22" i="44" s="1"/>
  <c r="MS21" i="40"/>
  <c r="W21"/>
  <c r="X20"/>
  <c r="Y20" s="1"/>
  <c r="N21" i="44" s="1"/>
  <c r="W20" i="40"/>
  <c r="X19"/>
  <c r="Y19" s="1"/>
  <c r="N20" i="44" s="1"/>
  <c r="W19" i="40"/>
  <c r="MS19"/>
  <c r="X18"/>
  <c r="Y18" s="1"/>
  <c r="N19" i="44" s="1"/>
  <c r="W18" i="40"/>
  <c r="X17"/>
  <c r="Y17" s="1"/>
  <c r="N18" i="44" s="1"/>
  <c r="W17" i="40"/>
  <c r="X16"/>
  <c r="Y16" s="1"/>
  <c r="N17" i="44" s="1"/>
  <c r="W16" i="40"/>
  <c r="X15"/>
  <c r="Y15" s="1"/>
  <c r="N16" i="44" s="1"/>
  <c r="W15" i="40"/>
  <c r="X14"/>
  <c r="Y14" s="1"/>
  <c r="N15" i="44" s="1"/>
  <c r="MS14" i="40"/>
  <c r="PK14" s="1"/>
  <c r="W14"/>
  <c r="X13"/>
  <c r="Y13" s="1"/>
  <c r="N14" i="44" s="1"/>
  <c r="W13" i="40"/>
  <c r="X12"/>
  <c r="Y12" s="1"/>
  <c r="N13" i="44" s="1"/>
  <c r="W12" i="40"/>
  <c r="X11"/>
  <c r="Y11" s="1"/>
  <c r="N12" i="44" s="1"/>
  <c r="W11" i="40"/>
  <c r="X10"/>
  <c r="Y10" s="1"/>
  <c r="N11" i="44" s="1"/>
  <c r="W10" i="40"/>
  <c r="X9"/>
  <c r="Y9" s="1"/>
  <c r="N10" i="44" s="1"/>
  <c r="W9" i="40"/>
  <c r="X8"/>
  <c r="Y8" s="1"/>
  <c r="N9" i="44" s="1"/>
  <c r="W8" i="40"/>
  <c r="X7"/>
  <c r="Y7" s="1"/>
  <c r="N8" i="44" s="1"/>
  <c r="W7" i="40"/>
  <c r="X6"/>
  <c r="Y6" s="1"/>
  <c r="N7" i="44" s="1"/>
  <c r="W6" i="40"/>
  <c r="X5"/>
  <c r="Y5" s="1"/>
  <c r="N6" i="44" s="1"/>
  <c r="W5" i="40"/>
  <c r="X4"/>
  <c r="Y4" s="1"/>
  <c r="N5" i="44" s="1"/>
  <c r="MS4" i="40"/>
  <c r="W4"/>
  <c r="X3"/>
  <c r="Y3" s="1"/>
  <c r="N4" i="44" s="1"/>
  <c r="W3" i="40"/>
  <c r="X2"/>
  <c r="Y2" s="1"/>
  <c r="N3" i="44" s="1"/>
  <c r="W2" i="40"/>
  <c r="AT24"/>
  <c r="AU24" s="1"/>
  <c r="P25" i="44" s="1"/>
  <c r="AS24" i="40"/>
  <c r="AT22"/>
  <c r="AU22" s="1"/>
  <c r="P23" i="44" s="1"/>
  <c r="AS22" i="40"/>
  <c r="AT21"/>
  <c r="AU21" s="1"/>
  <c r="P22" i="44" s="1"/>
  <c r="AS21" i="40"/>
  <c r="AT19"/>
  <c r="AU19" s="1"/>
  <c r="P20" i="44" s="1"/>
  <c r="AS19" i="40"/>
  <c r="AT17"/>
  <c r="AU17" s="1"/>
  <c r="P18" i="44" s="1"/>
  <c r="AS17" i="40"/>
  <c r="AT16"/>
  <c r="AU16" s="1"/>
  <c r="P17" i="44" s="1"/>
  <c r="AS16" i="40"/>
  <c r="AT14"/>
  <c r="AU14" s="1"/>
  <c r="P15" i="44" s="1"/>
  <c r="AS14" i="40"/>
  <c r="AT12"/>
  <c r="AU12" s="1"/>
  <c r="P13" i="44" s="1"/>
  <c r="AS12" i="40"/>
  <c r="AT10"/>
  <c r="AU10" s="1"/>
  <c r="P11" i="44" s="1"/>
  <c r="AS10" i="40"/>
  <c r="AT9"/>
  <c r="AU9" s="1"/>
  <c r="P10" i="44" s="1"/>
  <c r="AS9" i="40"/>
  <c r="AT7"/>
  <c r="AU7" s="1"/>
  <c r="P8" i="44" s="1"/>
  <c r="AS7" i="40"/>
  <c r="AT6"/>
  <c r="AU6" s="1"/>
  <c r="P7" i="44" s="1"/>
  <c r="AS6" i="40"/>
  <c r="AT5"/>
  <c r="AU5" s="1"/>
  <c r="P6" i="44" s="1"/>
  <c r="AS5" i="40"/>
  <c r="AT3"/>
  <c r="AU3" s="1"/>
  <c r="P4" i="44" s="1"/>
  <c r="AS3" i="40"/>
  <c r="AI24"/>
  <c r="AJ24" s="1"/>
  <c r="O25" i="44" s="1"/>
  <c r="AH24" i="40"/>
  <c r="AI22"/>
  <c r="AJ22" s="1"/>
  <c r="O23" i="44" s="1"/>
  <c r="AH22" i="40"/>
  <c r="AI21"/>
  <c r="AJ21" s="1"/>
  <c r="O22" i="44" s="1"/>
  <c r="AH21" i="40"/>
  <c r="AI19"/>
  <c r="AJ19" s="1"/>
  <c r="O20" i="44" s="1"/>
  <c r="AH19" i="40"/>
  <c r="AI17"/>
  <c r="AJ17" s="1"/>
  <c r="O18" i="44" s="1"/>
  <c r="AH17" i="40"/>
  <c r="AI16"/>
  <c r="AJ16" s="1"/>
  <c r="O17" i="44" s="1"/>
  <c r="AH16" i="40"/>
  <c r="AI14"/>
  <c r="AJ14" s="1"/>
  <c r="O15" i="44" s="1"/>
  <c r="AH14" i="40"/>
  <c r="AI12"/>
  <c r="AJ12" s="1"/>
  <c r="O13" i="44" s="1"/>
  <c r="AH12" i="40"/>
  <c r="AI10"/>
  <c r="AJ10" s="1"/>
  <c r="O11" i="44" s="1"/>
  <c r="AH10" i="40"/>
  <c r="AI9"/>
  <c r="AJ9" s="1"/>
  <c r="O10" i="44" s="1"/>
  <c r="AH9" i="40"/>
  <c r="AI7"/>
  <c r="AJ7" s="1"/>
  <c r="O8" i="44" s="1"/>
  <c r="AH7" i="40"/>
  <c r="AI6"/>
  <c r="AJ6" s="1"/>
  <c r="O7" i="44" s="1"/>
  <c r="AH6" i="40"/>
  <c r="AI5"/>
  <c r="AJ5" s="1"/>
  <c r="O6" i="44" s="1"/>
  <c r="AH5" i="40"/>
  <c r="AI3"/>
  <c r="AJ3" s="1"/>
  <c r="O4" i="44" s="1"/>
  <c r="AH3" i="40"/>
  <c r="BE33"/>
  <c r="BF33" s="1"/>
  <c r="BG33" s="1"/>
  <c r="BD33"/>
  <c r="BE26"/>
  <c r="BF26" s="1"/>
  <c r="Q27" i="44" s="1"/>
  <c r="BD26" i="40"/>
  <c r="BE25"/>
  <c r="BF25" s="1"/>
  <c r="Q26" i="44" s="1"/>
  <c r="BD25" i="40"/>
  <c r="BE23"/>
  <c r="BF23" s="1"/>
  <c r="Q24" i="44" s="1"/>
  <c r="BD23" i="40"/>
  <c r="BE20"/>
  <c r="BF20" s="1"/>
  <c r="Q21" i="44" s="1"/>
  <c r="BD20" i="40"/>
  <c r="BE18"/>
  <c r="BF18" s="1"/>
  <c r="Q19" i="44" s="1"/>
  <c r="BD18" i="40"/>
  <c r="BE15"/>
  <c r="BF15" s="1"/>
  <c r="Q16" i="44" s="1"/>
  <c r="BD15" i="40"/>
  <c r="BE13"/>
  <c r="BF13" s="1"/>
  <c r="Q14" i="44" s="1"/>
  <c r="BD13" i="40"/>
  <c r="BE11"/>
  <c r="BF11" s="1"/>
  <c r="Q12" i="44" s="1"/>
  <c r="BD11" i="40"/>
  <c r="BE8"/>
  <c r="BF8" s="1"/>
  <c r="Q9" i="44" s="1"/>
  <c r="BD8" i="40"/>
  <c r="BE4"/>
  <c r="BF4" s="1"/>
  <c r="Q5" i="44" s="1"/>
  <c r="BD4" i="40"/>
  <c r="BE2"/>
  <c r="BF2" s="1"/>
  <c r="Q3" i="44" s="1"/>
  <c r="BD2" i="40"/>
  <c r="BP33"/>
  <c r="BQ33" s="1"/>
  <c r="BR33" s="1"/>
  <c r="BO33"/>
  <c r="BP26"/>
  <c r="BQ26" s="1"/>
  <c r="R27" i="44" s="1"/>
  <c r="BO26" i="40"/>
  <c r="BP25"/>
  <c r="BQ25" s="1"/>
  <c r="R26" i="44" s="1"/>
  <c r="BO25" i="40"/>
  <c r="BP23"/>
  <c r="BQ23" s="1"/>
  <c r="R24" i="44" s="1"/>
  <c r="BO23" i="40"/>
  <c r="BP20"/>
  <c r="BQ20" s="1"/>
  <c r="R21" i="44" s="1"/>
  <c r="BO20" i="40"/>
  <c r="BP18"/>
  <c r="BQ18" s="1"/>
  <c r="R19" i="44" s="1"/>
  <c r="BO18" i="40"/>
  <c r="BP15"/>
  <c r="BQ15" s="1"/>
  <c r="R16" i="44" s="1"/>
  <c r="BO15" i="40"/>
  <c r="BP13"/>
  <c r="BQ13" s="1"/>
  <c r="R14" i="44" s="1"/>
  <c r="BO13" i="40"/>
  <c r="BP11"/>
  <c r="BQ11" s="1"/>
  <c r="R12" i="44" s="1"/>
  <c r="BO11" i="40"/>
  <c r="BP8"/>
  <c r="BQ8" s="1"/>
  <c r="R9" i="44" s="1"/>
  <c r="BO8" i="40"/>
  <c r="BP4"/>
  <c r="BQ4" s="1"/>
  <c r="R5" i="44" s="1"/>
  <c r="BO4" i="40"/>
  <c r="BP2"/>
  <c r="BQ2" s="1"/>
  <c r="R3" i="44" s="1"/>
  <c r="BO2" i="40"/>
  <c r="FF25"/>
  <c r="FF17"/>
  <c r="FF14"/>
  <c r="FF10"/>
  <c r="FF7"/>
  <c r="FF5"/>
  <c r="CT26"/>
  <c r="CU26" s="1"/>
  <c r="T27" i="44" s="1"/>
  <c r="CS26" i="40"/>
  <c r="CT24"/>
  <c r="CU24" s="1"/>
  <c r="T25" i="44" s="1"/>
  <c r="CS24" i="40"/>
  <c r="CT22"/>
  <c r="CU22" s="1"/>
  <c r="T23" i="44" s="1"/>
  <c r="CS22" i="40"/>
  <c r="CT20"/>
  <c r="CU20" s="1"/>
  <c r="T21" i="44" s="1"/>
  <c r="CS20" i="40"/>
  <c r="CT18"/>
  <c r="CU18" s="1"/>
  <c r="T19" i="44" s="1"/>
  <c r="CS18" i="40"/>
  <c r="CT15"/>
  <c r="CU15" s="1"/>
  <c r="T16" i="44" s="1"/>
  <c r="CS15" i="40"/>
  <c r="CT13"/>
  <c r="CU13" s="1"/>
  <c r="T14" i="44" s="1"/>
  <c r="CS13" i="40"/>
  <c r="CT11"/>
  <c r="CU11" s="1"/>
  <c r="T12" i="44" s="1"/>
  <c r="CS11" i="40"/>
  <c r="CT9"/>
  <c r="CU9" s="1"/>
  <c r="T10" i="44" s="1"/>
  <c r="CS9" i="40"/>
  <c r="CT7"/>
  <c r="CU7" s="1"/>
  <c r="T8" i="44" s="1"/>
  <c r="CS7" i="40"/>
  <c r="CT6"/>
  <c r="CU6" s="1"/>
  <c r="T7" i="44" s="1"/>
  <c r="CS6" i="40"/>
  <c r="CT5"/>
  <c r="CU5" s="1"/>
  <c r="T6" i="44" s="1"/>
  <c r="CS5" i="40"/>
  <c r="CT3"/>
  <c r="CU3" s="1"/>
  <c r="T4" i="44" s="1"/>
  <c r="CS3" i="40"/>
  <c r="CI26"/>
  <c r="CJ26" s="1"/>
  <c r="S27" i="44" s="1"/>
  <c r="CH26" i="40"/>
  <c r="CI24"/>
  <c r="CJ24" s="1"/>
  <c r="S25" i="44" s="1"/>
  <c r="CH24" i="40"/>
  <c r="CI22"/>
  <c r="CJ22" s="1"/>
  <c r="S23" i="44" s="1"/>
  <c r="CH22" i="40"/>
  <c r="CI20"/>
  <c r="CJ20" s="1"/>
  <c r="S21" i="44" s="1"/>
  <c r="CH20" i="40"/>
  <c r="CI18"/>
  <c r="CJ18" s="1"/>
  <c r="S19" i="44" s="1"/>
  <c r="CH18" i="40"/>
  <c r="CI15"/>
  <c r="CJ15" s="1"/>
  <c r="S16" i="44" s="1"/>
  <c r="CH15" i="40"/>
  <c r="CI13"/>
  <c r="CJ13" s="1"/>
  <c r="S14" i="44" s="1"/>
  <c r="CH13" i="40"/>
  <c r="CI11"/>
  <c r="CJ11" s="1"/>
  <c r="S12" i="44" s="1"/>
  <c r="CH11" i="40"/>
  <c r="CI9"/>
  <c r="CJ9" s="1"/>
  <c r="S10" i="44" s="1"/>
  <c r="CH9" i="40"/>
  <c r="CI7"/>
  <c r="CJ7" s="1"/>
  <c r="S8" i="44" s="1"/>
  <c r="CH7" i="40"/>
  <c r="CI6"/>
  <c r="CJ6" s="1"/>
  <c r="S7" i="44" s="1"/>
  <c r="CH6" i="40"/>
  <c r="CI5"/>
  <c r="CJ5" s="1"/>
  <c r="S6" i="44" s="1"/>
  <c r="CH5" i="40"/>
  <c r="CI3"/>
  <c r="CJ3" s="1"/>
  <c r="S4" i="44" s="1"/>
  <c r="CH3" i="40"/>
  <c r="DE33"/>
  <c r="DF33" s="1"/>
  <c r="DD33"/>
  <c r="DP33"/>
  <c r="DQ33" s="1"/>
  <c r="DO33"/>
  <c r="EA33"/>
  <c r="EB33" s="1"/>
  <c r="EC33" s="1"/>
  <c r="DZ33"/>
  <c r="EL33"/>
  <c r="EM33" s="1"/>
  <c r="EK33"/>
  <c r="DE25"/>
  <c r="DF25" s="1"/>
  <c r="U26" i="44" s="1"/>
  <c r="DD25" i="40"/>
  <c r="DE23"/>
  <c r="DF23" s="1"/>
  <c r="U24" i="44" s="1"/>
  <c r="DD23" i="40"/>
  <c r="DE21"/>
  <c r="DF21" s="1"/>
  <c r="U22" i="44" s="1"/>
  <c r="DD21" i="40"/>
  <c r="DE19"/>
  <c r="DF19" s="1"/>
  <c r="U20" i="44" s="1"/>
  <c r="DD19" i="40"/>
  <c r="DE17"/>
  <c r="DF17" s="1"/>
  <c r="U18" i="44" s="1"/>
  <c r="DD17" i="40"/>
  <c r="DE16"/>
  <c r="DF16" s="1"/>
  <c r="U17" i="44" s="1"/>
  <c r="DD16" i="40"/>
  <c r="DE14"/>
  <c r="DF14" s="1"/>
  <c r="U15" i="44" s="1"/>
  <c r="DD14" i="40"/>
  <c r="DE12"/>
  <c r="DF12" s="1"/>
  <c r="U13" i="44" s="1"/>
  <c r="DD12" i="40"/>
  <c r="DE10"/>
  <c r="DF10" s="1"/>
  <c r="U11" i="44" s="1"/>
  <c r="DD10" i="40"/>
  <c r="DE8"/>
  <c r="DF8" s="1"/>
  <c r="U9" i="44" s="1"/>
  <c r="DD8" i="40"/>
  <c r="DE4"/>
  <c r="DF4" s="1"/>
  <c r="U5" i="44" s="1"/>
  <c r="DD4" i="40"/>
  <c r="DE2"/>
  <c r="DF2" s="1"/>
  <c r="U3" i="44" s="1"/>
  <c r="DD2" i="40"/>
  <c r="EW33"/>
  <c r="EX33" s="1"/>
  <c r="EY33" s="1"/>
  <c r="EV33"/>
  <c r="EA25"/>
  <c r="EB25" s="1"/>
  <c r="W26" i="44" s="1"/>
  <c r="DZ25" i="40"/>
  <c r="EA23"/>
  <c r="EB23" s="1"/>
  <c r="W24" i="44" s="1"/>
  <c r="DZ23" i="40"/>
  <c r="EA21"/>
  <c r="EB21" s="1"/>
  <c r="W22" i="44" s="1"/>
  <c r="DZ21" i="40"/>
  <c r="EA19"/>
  <c r="EB19" s="1"/>
  <c r="W20" i="44" s="1"/>
  <c r="DZ19" i="40"/>
  <c r="EA17"/>
  <c r="EB17" s="1"/>
  <c r="W18" i="44" s="1"/>
  <c r="DZ17" i="40"/>
  <c r="EA16"/>
  <c r="EB16" s="1"/>
  <c r="W17" i="44" s="1"/>
  <c r="DZ16" i="40"/>
  <c r="EA14"/>
  <c r="EB14" s="1"/>
  <c r="W15" i="44" s="1"/>
  <c r="DZ14" i="40"/>
  <c r="EA12"/>
  <c r="EB12" s="1"/>
  <c r="W13" i="44" s="1"/>
  <c r="DZ12" i="40"/>
  <c r="EA10"/>
  <c r="EB10" s="1"/>
  <c r="W11" i="44" s="1"/>
  <c r="DZ10" i="40"/>
  <c r="EA8"/>
  <c r="EB8" s="1"/>
  <c r="W9" i="44" s="1"/>
  <c r="DZ8" i="40"/>
  <c r="EA4"/>
  <c r="EB4" s="1"/>
  <c r="W5" i="44" s="1"/>
  <c r="DZ4" i="40"/>
  <c r="EA2"/>
  <c r="EB2" s="1"/>
  <c r="W3" i="44" s="1"/>
  <c r="DZ2" i="40"/>
  <c r="DP25"/>
  <c r="DQ25" s="1"/>
  <c r="V26" i="44" s="1"/>
  <c r="DO25" i="40"/>
  <c r="DP23"/>
  <c r="DQ23" s="1"/>
  <c r="V24" i="44" s="1"/>
  <c r="DO23" i="40"/>
  <c r="DP21"/>
  <c r="DQ21" s="1"/>
  <c r="V22" i="44" s="1"/>
  <c r="DO21" i="40"/>
  <c r="DP19"/>
  <c r="DQ19" s="1"/>
  <c r="V20" i="44" s="1"/>
  <c r="DO19" i="40"/>
  <c r="DP17"/>
  <c r="DQ17" s="1"/>
  <c r="V18" i="44" s="1"/>
  <c r="DO17" i="40"/>
  <c r="DP16"/>
  <c r="DQ16" s="1"/>
  <c r="V17" i="44" s="1"/>
  <c r="DO16" i="40"/>
  <c r="DP14"/>
  <c r="DQ14" s="1"/>
  <c r="V15" i="44" s="1"/>
  <c r="DO14" i="40"/>
  <c r="DP12"/>
  <c r="DQ12" s="1"/>
  <c r="V13" i="44" s="1"/>
  <c r="DO12" i="40"/>
  <c r="DP10"/>
  <c r="DQ10" s="1"/>
  <c r="V11" i="44" s="1"/>
  <c r="DO10" i="40"/>
  <c r="DP8"/>
  <c r="DQ8" s="1"/>
  <c r="V9" i="44" s="1"/>
  <c r="DO8" i="40"/>
  <c r="DP4"/>
  <c r="DQ4" s="1"/>
  <c r="V5" i="44" s="1"/>
  <c r="DO4" i="40"/>
  <c r="DP2"/>
  <c r="DQ2" s="1"/>
  <c r="V3" i="44" s="1"/>
  <c r="DO2" i="40"/>
  <c r="EL25"/>
  <c r="EM25" s="1"/>
  <c r="X26" i="44" s="1"/>
  <c r="EK25" i="40"/>
  <c r="EL23"/>
  <c r="EM23" s="1"/>
  <c r="X24" i="44" s="1"/>
  <c r="EK23" i="40"/>
  <c r="EL21"/>
  <c r="EM21" s="1"/>
  <c r="X22" i="44" s="1"/>
  <c r="EK21" i="40"/>
  <c r="EL19"/>
  <c r="EM19" s="1"/>
  <c r="X20" i="44" s="1"/>
  <c r="EK19" i="40"/>
  <c r="EL17"/>
  <c r="EM17" s="1"/>
  <c r="X18" i="44" s="1"/>
  <c r="EK17" i="40"/>
  <c r="EL16"/>
  <c r="EM16" s="1"/>
  <c r="X17" i="44" s="1"/>
  <c r="EK16" i="40"/>
  <c r="EL14"/>
  <c r="EM14" s="1"/>
  <c r="X15" i="44" s="1"/>
  <c r="EK14" i="40"/>
  <c r="EL12"/>
  <c r="EM12" s="1"/>
  <c r="X13" i="44" s="1"/>
  <c r="EK12" i="40"/>
  <c r="EL10"/>
  <c r="EM10" s="1"/>
  <c r="X11" i="44" s="1"/>
  <c r="EK10" i="40"/>
  <c r="EL8"/>
  <c r="EM8" s="1"/>
  <c r="X9" i="44" s="1"/>
  <c r="EK8" i="40"/>
  <c r="EL4"/>
  <c r="EM4" s="1"/>
  <c r="X5" i="44" s="1"/>
  <c r="EK4" i="40"/>
  <c r="EL2"/>
  <c r="EM2" s="1"/>
  <c r="X3" i="44" s="1"/>
  <c r="EK2" i="40"/>
  <c r="EW25"/>
  <c r="EX25" s="1"/>
  <c r="Y26" i="44" s="1"/>
  <c r="EV25" i="40"/>
  <c r="EW23"/>
  <c r="EX23" s="1"/>
  <c r="Y24" i="44" s="1"/>
  <c r="EV23" i="40"/>
  <c r="EW21"/>
  <c r="EX21" s="1"/>
  <c r="Y22" i="44" s="1"/>
  <c r="EV21" i="40"/>
  <c r="EW19"/>
  <c r="EX19" s="1"/>
  <c r="Y20" i="44" s="1"/>
  <c r="EV19" i="40"/>
  <c r="EW17"/>
  <c r="EX17" s="1"/>
  <c r="Y18" i="44" s="1"/>
  <c r="EV17" i="40"/>
  <c r="EW16"/>
  <c r="EX16" s="1"/>
  <c r="Y17" i="44" s="1"/>
  <c r="EV16" i="40"/>
  <c r="EW14"/>
  <c r="EX14" s="1"/>
  <c r="Y15" i="44" s="1"/>
  <c r="EV14" i="40"/>
  <c r="EW12"/>
  <c r="EX12" s="1"/>
  <c r="Y13" i="44" s="1"/>
  <c r="EV12" i="40"/>
  <c r="EW10"/>
  <c r="EX10" s="1"/>
  <c r="Y11" i="44" s="1"/>
  <c r="EV10" i="40"/>
  <c r="EW8"/>
  <c r="EX8" s="1"/>
  <c r="Y9" i="44" s="1"/>
  <c r="EV8" i="40"/>
  <c r="EW4"/>
  <c r="EX4" s="1"/>
  <c r="Y5" i="44" s="1"/>
  <c r="EV4" i="40"/>
  <c r="EW2"/>
  <c r="EX2" s="1"/>
  <c r="Y3" i="44" s="1"/>
  <c r="EV2" i="40"/>
  <c r="MR24"/>
  <c r="MR20"/>
  <c r="MR18"/>
  <c r="MR15"/>
  <c r="MR13"/>
  <c r="MR11"/>
  <c r="MR9"/>
  <c r="MR7"/>
  <c r="MR6"/>
  <c r="MR5"/>
  <c r="MR3"/>
  <c r="FF21"/>
  <c r="X17" i="41"/>
  <c r="Y17" s="1"/>
  <c r="N18" i="43" s="1"/>
  <c r="W17" i="41"/>
  <c r="X16"/>
  <c r="Y16" s="1"/>
  <c r="N17" i="43" s="1"/>
  <c r="W16" i="41"/>
  <c r="X15"/>
  <c r="Y15" s="1"/>
  <c r="N16" i="43" s="1"/>
  <c r="W15" i="41"/>
  <c r="X14"/>
  <c r="Y14" s="1"/>
  <c r="N15" i="43" s="1"/>
  <c r="W14" i="41"/>
  <c r="X13"/>
  <c r="Y13" s="1"/>
  <c r="N14" i="43" s="1"/>
  <c r="W13" i="41"/>
  <c r="X12"/>
  <c r="Y12" s="1"/>
  <c r="N13" i="43" s="1"/>
  <c r="W12" i="41"/>
  <c r="X11"/>
  <c r="Y11" s="1"/>
  <c r="N12" i="43" s="1"/>
  <c r="W11" i="41"/>
  <c r="X10"/>
  <c r="Y10" s="1"/>
  <c r="N11" i="43" s="1"/>
  <c r="W10" i="41"/>
  <c r="X9"/>
  <c r="Y9" s="1"/>
  <c r="N10" i="43" s="1"/>
  <c r="W9" i="41"/>
  <c r="X8"/>
  <c r="Y8" s="1"/>
  <c r="N9" i="43" s="1"/>
  <c r="W8" i="41"/>
  <c r="X7"/>
  <c r="Y7" s="1"/>
  <c r="N8" i="43" s="1"/>
  <c r="W7" i="41"/>
  <c r="X6"/>
  <c r="Y6" s="1"/>
  <c r="N7" i="43" s="1"/>
  <c r="W6" i="41"/>
  <c r="X5"/>
  <c r="Y5" s="1"/>
  <c r="N6" i="43" s="1"/>
  <c r="W5" i="41"/>
  <c r="X4"/>
  <c r="Y4" s="1"/>
  <c r="N5" i="43" s="1"/>
  <c r="W4" i="41"/>
  <c r="X3"/>
  <c r="Y3" s="1"/>
  <c r="N4" i="43" s="1"/>
  <c r="W3" i="41"/>
  <c r="AI16"/>
  <c r="AJ16" s="1"/>
  <c r="O17" i="43" s="1"/>
  <c r="AH16" i="41"/>
  <c r="AI14"/>
  <c r="AJ14" s="1"/>
  <c r="O15" i="43" s="1"/>
  <c r="AH14" i="41"/>
  <c r="AI13"/>
  <c r="AJ13" s="1"/>
  <c r="O14" i="43" s="1"/>
  <c r="AH13" i="41"/>
  <c r="AI12"/>
  <c r="AJ12" s="1"/>
  <c r="O13" i="43" s="1"/>
  <c r="AH12" i="41"/>
  <c r="AI10"/>
  <c r="AJ10" s="1"/>
  <c r="O11" i="43" s="1"/>
  <c r="AH10" i="41"/>
  <c r="AI8"/>
  <c r="AJ8" s="1"/>
  <c r="O9" i="43" s="1"/>
  <c r="AH8" i="41"/>
  <c r="AI6"/>
  <c r="AJ6" s="1"/>
  <c r="O7" i="43" s="1"/>
  <c r="AH6" i="41"/>
  <c r="AI4"/>
  <c r="AJ4" s="1"/>
  <c r="O5" i="43" s="1"/>
  <c r="AH4" i="41"/>
  <c r="AT16"/>
  <c r="AU16" s="1"/>
  <c r="P17" i="43" s="1"/>
  <c r="AS16" i="41"/>
  <c r="AT14"/>
  <c r="AU14" s="1"/>
  <c r="P15" i="43" s="1"/>
  <c r="AS14" i="41"/>
  <c r="AT13"/>
  <c r="AU13" s="1"/>
  <c r="P14" i="43" s="1"/>
  <c r="AS13" i="41"/>
  <c r="AT12"/>
  <c r="AU12" s="1"/>
  <c r="P13" i="43" s="1"/>
  <c r="AS12" i="41"/>
  <c r="AT10"/>
  <c r="AU10" s="1"/>
  <c r="P11" i="43" s="1"/>
  <c r="AS10" i="41"/>
  <c r="AT8"/>
  <c r="AU8" s="1"/>
  <c r="P9" i="43" s="1"/>
  <c r="AS8" i="41"/>
  <c r="AT6"/>
  <c r="AU6" s="1"/>
  <c r="P7" i="43" s="1"/>
  <c r="AS6" i="41"/>
  <c r="AT4"/>
  <c r="AU4" s="1"/>
  <c r="P5" i="43" s="1"/>
  <c r="AS4" i="41"/>
  <c r="BE2"/>
  <c r="BF2" s="1"/>
  <c r="Q3" i="43" s="1"/>
  <c r="BD2" i="41"/>
  <c r="BE18"/>
  <c r="BF18" s="1"/>
  <c r="Q19" i="43" s="1"/>
  <c r="BD18" i="41"/>
  <c r="BE17"/>
  <c r="BF17" s="1"/>
  <c r="Q18" i="43" s="1"/>
  <c r="BD17" i="41"/>
  <c r="BE15"/>
  <c r="BF15" s="1"/>
  <c r="Q16" i="43" s="1"/>
  <c r="BD15" i="41"/>
  <c r="BE11"/>
  <c r="BF11" s="1"/>
  <c r="Q12" i="43" s="1"/>
  <c r="BD11" i="41"/>
  <c r="BE9"/>
  <c r="BF9" s="1"/>
  <c r="Q10" i="43" s="1"/>
  <c r="BD9" i="41"/>
  <c r="BE7"/>
  <c r="BF7" s="1"/>
  <c r="Q8" i="43" s="1"/>
  <c r="BD7" i="41"/>
  <c r="BE5"/>
  <c r="BF5" s="1"/>
  <c r="Q6" i="43" s="1"/>
  <c r="BD5" i="41"/>
  <c r="BE3"/>
  <c r="BF3" s="1"/>
  <c r="Q4" i="43" s="1"/>
  <c r="BD3" i="41"/>
  <c r="BP2"/>
  <c r="BQ2" s="1"/>
  <c r="BO2"/>
  <c r="BP18"/>
  <c r="BQ18" s="1"/>
  <c r="R19" i="43" s="1"/>
  <c r="BO18" i="41"/>
  <c r="BP17"/>
  <c r="BQ17" s="1"/>
  <c r="R18" i="43" s="1"/>
  <c r="BO17" i="41"/>
  <c r="BP15"/>
  <c r="BQ15" s="1"/>
  <c r="R16" i="43" s="1"/>
  <c r="BO15" i="41"/>
  <c r="BP11"/>
  <c r="BQ11" s="1"/>
  <c r="R12" i="43" s="1"/>
  <c r="BO11" i="41"/>
  <c r="BP9"/>
  <c r="BQ9" s="1"/>
  <c r="R10" i="43" s="1"/>
  <c r="BO9" i="41"/>
  <c r="BP7"/>
  <c r="BQ7" s="1"/>
  <c r="R8" i="43" s="1"/>
  <c r="BO7" i="41"/>
  <c r="BP5"/>
  <c r="BQ5" s="1"/>
  <c r="R6" i="43" s="1"/>
  <c r="BO5" i="41"/>
  <c r="BP3"/>
  <c r="BQ3" s="1"/>
  <c r="R4" i="43" s="1"/>
  <c r="BO3" i="41"/>
  <c r="X18"/>
  <c r="Y18" s="1"/>
  <c r="N19" i="43" s="1"/>
  <c r="W18" i="41"/>
  <c r="X24"/>
  <c r="Y24" s="1"/>
  <c r="Z24" s="1"/>
  <c r="W24"/>
  <c r="AI24"/>
  <c r="AJ24" s="1"/>
  <c r="AH24"/>
  <c r="AT24"/>
  <c r="AU24" s="1"/>
  <c r="AS24"/>
  <c r="BE24"/>
  <c r="BF24" s="1"/>
  <c r="BG24" s="1"/>
  <c r="BD24"/>
  <c r="BP24"/>
  <c r="BQ24" s="1"/>
  <c r="BR24" s="1"/>
  <c r="BO24"/>
  <c r="CT18"/>
  <c r="CU18" s="1"/>
  <c r="T19" i="43" s="1"/>
  <c r="CS18" i="41"/>
  <c r="CT17"/>
  <c r="CU17" s="1"/>
  <c r="T18" i="43" s="1"/>
  <c r="CS17" i="41"/>
  <c r="CT15"/>
  <c r="CU15" s="1"/>
  <c r="T16" i="43" s="1"/>
  <c r="CS15" i="41"/>
  <c r="CT11"/>
  <c r="CU11" s="1"/>
  <c r="T12" i="43" s="1"/>
  <c r="CS11" i="41"/>
  <c r="CT9"/>
  <c r="CU9" s="1"/>
  <c r="T10" i="43" s="1"/>
  <c r="CS9" i="41"/>
  <c r="CT7"/>
  <c r="CU7" s="1"/>
  <c r="T8" i="43" s="1"/>
  <c r="CS7" i="41"/>
  <c r="CT5"/>
  <c r="CU5" s="1"/>
  <c r="T6" i="43" s="1"/>
  <c r="CS5" i="41"/>
  <c r="CT4"/>
  <c r="CU4" s="1"/>
  <c r="T5" i="43" s="1"/>
  <c r="CS4" i="41"/>
  <c r="CI18"/>
  <c r="CJ18" s="1"/>
  <c r="S19" i="43" s="1"/>
  <c r="CH18" i="41"/>
  <c r="CI17"/>
  <c r="CJ17" s="1"/>
  <c r="S18" i="43" s="1"/>
  <c r="CH17" i="41"/>
  <c r="CI15"/>
  <c r="CJ15" s="1"/>
  <c r="S16" i="43" s="1"/>
  <c r="CH15" i="41"/>
  <c r="CI11"/>
  <c r="CJ11" s="1"/>
  <c r="S12" i="43" s="1"/>
  <c r="CH11" i="41"/>
  <c r="CI9"/>
  <c r="CJ9" s="1"/>
  <c r="S10" i="43" s="1"/>
  <c r="CH9" i="41"/>
  <c r="CI7"/>
  <c r="CJ7" s="1"/>
  <c r="S8" i="43" s="1"/>
  <c r="CH7" i="41"/>
  <c r="CI5"/>
  <c r="CJ5" s="1"/>
  <c r="S6" i="43" s="1"/>
  <c r="CH5" i="41"/>
  <c r="CI4"/>
  <c r="CJ4" s="1"/>
  <c r="S5" i="43" s="1"/>
  <c r="CH4" i="41"/>
  <c r="DE2"/>
  <c r="DF2" s="1"/>
  <c r="DD2"/>
  <c r="DP2"/>
  <c r="DQ2" s="1"/>
  <c r="DO2"/>
  <c r="EA2"/>
  <c r="EB2" s="1"/>
  <c r="EC2" s="1"/>
  <c r="DZ2"/>
  <c r="EL2"/>
  <c r="EM2" s="1"/>
  <c r="X3" i="43" s="1"/>
  <c r="EK2" i="41"/>
  <c r="DE18"/>
  <c r="DF18" s="1"/>
  <c r="U19" i="43" s="1"/>
  <c r="DD18" i="41"/>
  <c r="DE17"/>
  <c r="DF17" s="1"/>
  <c r="U18" i="43" s="1"/>
  <c r="DD17" i="41"/>
  <c r="DE15"/>
  <c r="DF15" s="1"/>
  <c r="U16" i="43" s="1"/>
  <c r="DD15" i="41"/>
  <c r="DE13"/>
  <c r="DF13" s="1"/>
  <c r="U14" i="43" s="1"/>
  <c r="DD13" i="41"/>
  <c r="DE12"/>
  <c r="DF12" s="1"/>
  <c r="U13" i="43" s="1"/>
  <c r="DD12" i="41"/>
  <c r="DE10"/>
  <c r="DF10" s="1"/>
  <c r="U11" i="43" s="1"/>
  <c r="DD10" i="41"/>
  <c r="DE8"/>
  <c r="DF8" s="1"/>
  <c r="U9" i="43" s="1"/>
  <c r="DD8" i="41"/>
  <c r="DE6"/>
  <c r="DF6" s="1"/>
  <c r="U7" i="43" s="1"/>
  <c r="DD6" i="41"/>
  <c r="DE5"/>
  <c r="DF5" s="1"/>
  <c r="U6" i="43" s="1"/>
  <c r="DD5" i="41"/>
  <c r="DE3"/>
  <c r="DF3" s="1"/>
  <c r="U4" i="43" s="1"/>
  <c r="DD3" i="41"/>
  <c r="EW2"/>
  <c r="EX2" s="1"/>
  <c r="Y3" i="43" s="1"/>
  <c r="EV2" i="41"/>
  <c r="DP18"/>
  <c r="DQ18" s="1"/>
  <c r="V19" i="43" s="1"/>
  <c r="DO18" i="41"/>
  <c r="DP17"/>
  <c r="DQ17" s="1"/>
  <c r="V18" i="43" s="1"/>
  <c r="DO17" i="41"/>
  <c r="DP15"/>
  <c r="DQ15" s="1"/>
  <c r="V16" i="43" s="1"/>
  <c r="DO15" i="41"/>
  <c r="DP13"/>
  <c r="DQ13" s="1"/>
  <c r="V14" i="43" s="1"/>
  <c r="DO13" i="41"/>
  <c r="DP12"/>
  <c r="DQ12" s="1"/>
  <c r="V13" i="43" s="1"/>
  <c r="DO12" i="41"/>
  <c r="DP10"/>
  <c r="DQ10" s="1"/>
  <c r="V11" i="43" s="1"/>
  <c r="DO10" i="41"/>
  <c r="DP8"/>
  <c r="DQ8" s="1"/>
  <c r="V9" i="43" s="1"/>
  <c r="DO8" i="41"/>
  <c r="DP6"/>
  <c r="DQ6" s="1"/>
  <c r="V7" i="43" s="1"/>
  <c r="DO6" i="41"/>
  <c r="DP5"/>
  <c r="DQ5" s="1"/>
  <c r="V6" i="43" s="1"/>
  <c r="DO5" i="41"/>
  <c r="DP3"/>
  <c r="DQ3" s="1"/>
  <c r="V4" i="43" s="1"/>
  <c r="DO3" i="41"/>
  <c r="EL18"/>
  <c r="EM18" s="1"/>
  <c r="X19" i="43" s="1"/>
  <c r="EK18" i="41"/>
  <c r="EL17"/>
  <c r="EM17" s="1"/>
  <c r="X18" i="43" s="1"/>
  <c r="EK17" i="41"/>
  <c r="EL15"/>
  <c r="EM15" s="1"/>
  <c r="X16" i="43" s="1"/>
  <c r="EK15" i="41"/>
  <c r="EL13"/>
  <c r="EM13" s="1"/>
  <c r="X14" i="43" s="1"/>
  <c r="EK13" i="41"/>
  <c r="EL12"/>
  <c r="EM12" s="1"/>
  <c r="X13" i="43" s="1"/>
  <c r="EK12" i="41"/>
  <c r="EL10"/>
  <c r="EM10" s="1"/>
  <c r="X11" i="43" s="1"/>
  <c r="EK10" i="41"/>
  <c r="EL8"/>
  <c r="EM8" s="1"/>
  <c r="X9" i="43" s="1"/>
  <c r="EK8" i="41"/>
  <c r="EL6"/>
  <c r="EM6" s="1"/>
  <c r="X7" i="43" s="1"/>
  <c r="EK6" i="41"/>
  <c r="EL5"/>
  <c r="EM5" s="1"/>
  <c r="X6" i="43" s="1"/>
  <c r="EK5" i="41"/>
  <c r="EL3"/>
  <c r="EM3" s="1"/>
  <c r="X4" i="43" s="1"/>
  <c r="EK3" i="41"/>
  <c r="EA18"/>
  <c r="EB18" s="1"/>
  <c r="W19" i="43" s="1"/>
  <c r="DZ18" i="41"/>
  <c r="EA17"/>
  <c r="EB17" s="1"/>
  <c r="W18" i="43" s="1"/>
  <c r="DZ17" i="41"/>
  <c r="EA15"/>
  <c r="EB15" s="1"/>
  <c r="W16" i="43" s="1"/>
  <c r="DZ15" i="41"/>
  <c r="EA13"/>
  <c r="EB13" s="1"/>
  <c r="W14" i="43" s="1"/>
  <c r="DZ13" i="41"/>
  <c r="EA12"/>
  <c r="EB12" s="1"/>
  <c r="W13" i="43" s="1"/>
  <c r="DZ12" i="41"/>
  <c r="EA10"/>
  <c r="EB10" s="1"/>
  <c r="W11" i="43" s="1"/>
  <c r="DZ10" i="41"/>
  <c r="EA8"/>
  <c r="EB8" s="1"/>
  <c r="W9" i="43" s="1"/>
  <c r="DZ8" i="41"/>
  <c r="EA6"/>
  <c r="EB6" s="1"/>
  <c r="W7" i="43" s="1"/>
  <c r="DZ6" i="41"/>
  <c r="EA5"/>
  <c r="EB5" s="1"/>
  <c r="W6" i="43" s="1"/>
  <c r="DZ5" i="41"/>
  <c r="EA3"/>
  <c r="EB3" s="1"/>
  <c r="W4" i="43" s="1"/>
  <c r="DZ3" i="41"/>
  <c r="EW18"/>
  <c r="EX18" s="1"/>
  <c r="Y19" i="43" s="1"/>
  <c r="EV18" i="41"/>
  <c r="EW17"/>
  <c r="EX17" s="1"/>
  <c r="Y18" i="43" s="1"/>
  <c r="EV17" i="41"/>
  <c r="EW15"/>
  <c r="EX15" s="1"/>
  <c r="Y16" i="43" s="1"/>
  <c r="EV15" i="41"/>
  <c r="EW13"/>
  <c r="EX13" s="1"/>
  <c r="Y14" i="43" s="1"/>
  <c r="EV13" i="41"/>
  <c r="EW12"/>
  <c r="EX12" s="1"/>
  <c r="Y13" i="43" s="1"/>
  <c r="EV12" i="41"/>
  <c r="EW10"/>
  <c r="EX10" s="1"/>
  <c r="Y11" i="43" s="1"/>
  <c r="EV10" i="41"/>
  <c r="EW8"/>
  <c r="EX8" s="1"/>
  <c r="Y9" i="43" s="1"/>
  <c r="EV8" i="41"/>
  <c r="EW6"/>
  <c r="EX6" s="1"/>
  <c r="Y7" i="43" s="1"/>
  <c r="EV6" i="41"/>
  <c r="EW5"/>
  <c r="EX5" s="1"/>
  <c r="Y6" i="43" s="1"/>
  <c r="EV5" i="41"/>
  <c r="EW3"/>
  <c r="EX3" s="1"/>
  <c r="Y4" i="43" s="1"/>
  <c r="EV3" i="41"/>
  <c r="X19"/>
  <c r="Y19" s="1"/>
  <c r="N20" i="43" s="1"/>
  <c r="W19" i="41"/>
  <c r="AI19"/>
  <c r="AJ19" s="1"/>
  <c r="O20" i="43" s="1"/>
  <c r="AH19" i="41"/>
  <c r="AT19"/>
  <c r="AU19" s="1"/>
  <c r="P20" i="43" s="1"/>
  <c r="AS19" i="41"/>
  <c r="BE19"/>
  <c r="BF19" s="1"/>
  <c r="Q20" i="43" s="1"/>
  <c r="BD19" i="41"/>
  <c r="BP19"/>
  <c r="BQ19" s="1"/>
  <c r="R20" i="43" s="1"/>
  <c r="BO19" i="41"/>
  <c r="CI19"/>
  <c r="CJ19" s="1"/>
  <c r="S20" i="43" s="1"/>
  <c r="CH19" i="41"/>
  <c r="CT19"/>
  <c r="CU19" s="1"/>
  <c r="T20" i="43" s="1"/>
  <c r="CS19" i="41"/>
  <c r="DE19"/>
  <c r="DF19" s="1"/>
  <c r="U20" i="43" s="1"/>
  <c r="DD19" i="41"/>
  <c r="DP19"/>
  <c r="DQ19" s="1"/>
  <c r="V20" i="43" s="1"/>
  <c r="DO19" i="41"/>
  <c r="EA19"/>
  <c r="EB19" s="1"/>
  <c r="W20" i="43" s="1"/>
  <c r="DZ19" i="41"/>
  <c r="EL19"/>
  <c r="EM19" s="1"/>
  <c r="X20" i="43" s="1"/>
  <c r="EK19" i="41"/>
  <c r="EW19"/>
  <c r="EX19" s="1"/>
  <c r="Y20" i="43" s="1"/>
  <c r="EV19" i="41"/>
  <c r="X2"/>
  <c r="Y2" s="1"/>
  <c r="N3" i="43" s="1"/>
  <c r="W2" i="41"/>
  <c r="AI2"/>
  <c r="AJ2" s="1"/>
  <c r="O3" i="43" s="1"/>
  <c r="AH2" i="41"/>
  <c r="AI18"/>
  <c r="AJ18" s="1"/>
  <c r="O19" i="43" s="1"/>
  <c r="AH18" i="41"/>
  <c r="AI17"/>
  <c r="AJ17" s="1"/>
  <c r="O18" i="43" s="1"/>
  <c r="AH17" i="41"/>
  <c r="AI15"/>
  <c r="AJ15" s="1"/>
  <c r="O16" i="43" s="1"/>
  <c r="AH15" i="41"/>
  <c r="AI11"/>
  <c r="AJ11" s="1"/>
  <c r="O12" i="43" s="1"/>
  <c r="AH11" i="41"/>
  <c r="AI9"/>
  <c r="AJ9" s="1"/>
  <c r="O10" i="43" s="1"/>
  <c r="AH9" i="41"/>
  <c r="AI7"/>
  <c r="AJ7" s="1"/>
  <c r="O8" i="43" s="1"/>
  <c r="AH7" i="41"/>
  <c r="AI5"/>
  <c r="AJ5" s="1"/>
  <c r="O6" i="43" s="1"/>
  <c r="AH5" i="41"/>
  <c r="AI3"/>
  <c r="AJ3" s="1"/>
  <c r="O4" i="43" s="1"/>
  <c r="AH3" i="41"/>
  <c r="AT2"/>
  <c r="AU2" s="1"/>
  <c r="AV2" s="1"/>
  <c r="AS2"/>
  <c r="AT18"/>
  <c r="AU18" s="1"/>
  <c r="P19" i="43" s="1"/>
  <c r="AS18" i="41"/>
  <c r="AT17"/>
  <c r="AU17" s="1"/>
  <c r="P18" i="43" s="1"/>
  <c r="AS17" i="41"/>
  <c r="AT15"/>
  <c r="AU15" s="1"/>
  <c r="P16" i="43" s="1"/>
  <c r="AS15" i="41"/>
  <c r="AT11"/>
  <c r="AU11" s="1"/>
  <c r="P12" i="43" s="1"/>
  <c r="AS11" i="41"/>
  <c r="AT9"/>
  <c r="AU9" s="1"/>
  <c r="P10" i="43" s="1"/>
  <c r="AS9" i="41"/>
  <c r="AT7"/>
  <c r="AU7" s="1"/>
  <c r="P8" i="43" s="1"/>
  <c r="AS7" i="41"/>
  <c r="AT5"/>
  <c r="AU5" s="1"/>
  <c r="P6" i="43" s="1"/>
  <c r="AS5" i="41"/>
  <c r="AT3"/>
  <c r="AU3" s="1"/>
  <c r="P4" i="43" s="1"/>
  <c r="AS3" i="41"/>
  <c r="BE16"/>
  <c r="BF16" s="1"/>
  <c r="Q17" i="43" s="1"/>
  <c r="BD16" i="41"/>
  <c r="BE14"/>
  <c r="BF14" s="1"/>
  <c r="Q15" i="43" s="1"/>
  <c r="BD14" i="41"/>
  <c r="BE13"/>
  <c r="BF13" s="1"/>
  <c r="Q14" i="43" s="1"/>
  <c r="BD13" i="41"/>
  <c r="BE12"/>
  <c r="BF12" s="1"/>
  <c r="Q13" i="43" s="1"/>
  <c r="BD12" i="41"/>
  <c r="BE10"/>
  <c r="BF10" s="1"/>
  <c r="Q11" i="43" s="1"/>
  <c r="BD10" i="41"/>
  <c r="BE8"/>
  <c r="BF8" s="1"/>
  <c r="Q9" i="43" s="1"/>
  <c r="BD8" i="41"/>
  <c r="BE6"/>
  <c r="BF6" s="1"/>
  <c r="Q7" i="43" s="1"/>
  <c r="BD6" i="41"/>
  <c r="BE4"/>
  <c r="BF4" s="1"/>
  <c r="Q5" i="43" s="1"/>
  <c r="BD4" i="41"/>
  <c r="BP16"/>
  <c r="BQ16" s="1"/>
  <c r="R17" i="43" s="1"/>
  <c r="BO16" i="41"/>
  <c r="BP14"/>
  <c r="BQ14" s="1"/>
  <c r="R15" i="43" s="1"/>
  <c r="BO14" i="41"/>
  <c r="BP13"/>
  <c r="BQ13" s="1"/>
  <c r="R14" i="43" s="1"/>
  <c r="BO13" i="41"/>
  <c r="BP12"/>
  <c r="BQ12" s="1"/>
  <c r="R13" i="43" s="1"/>
  <c r="BO12" i="41"/>
  <c r="BP10"/>
  <c r="BQ10" s="1"/>
  <c r="R11" i="43" s="1"/>
  <c r="BO10" i="41"/>
  <c r="BP8"/>
  <c r="BQ8" s="1"/>
  <c r="R9" i="43" s="1"/>
  <c r="BO8" i="41"/>
  <c r="BP6"/>
  <c r="BQ6" s="1"/>
  <c r="R7" i="43" s="1"/>
  <c r="BO6" i="41"/>
  <c r="BP4"/>
  <c r="BQ4" s="1"/>
  <c r="R5" i="43" s="1"/>
  <c r="BO4" i="41"/>
  <c r="CI2"/>
  <c r="CJ2" s="1"/>
  <c r="S3" i="43" s="1"/>
  <c r="CH2" i="41"/>
  <c r="CT2"/>
  <c r="CU2" s="1"/>
  <c r="CS2"/>
  <c r="CT24"/>
  <c r="CU24" s="1"/>
  <c r="CS24"/>
  <c r="CT16"/>
  <c r="CU16" s="1"/>
  <c r="T17" i="43" s="1"/>
  <c r="CS16" i="41"/>
  <c r="CT14"/>
  <c r="CU14" s="1"/>
  <c r="T15" i="43" s="1"/>
  <c r="CS14" i="41"/>
  <c r="CT13"/>
  <c r="CU13" s="1"/>
  <c r="T14" i="43" s="1"/>
  <c r="CS13" i="41"/>
  <c r="CT12"/>
  <c r="CU12" s="1"/>
  <c r="T13" i="43" s="1"/>
  <c r="CS12" i="41"/>
  <c r="CT10"/>
  <c r="CU10" s="1"/>
  <c r="T11" i="43" s="1"/>
  <c r="CS10" i="41"/>
  <c r="CT8"/>
  <c r="CU8" s="1"/>
  <c r="T9" i="43" s="1"/>
  <c r="CS8" i="41"/>
  <c r="CT6"/>
  <c r="CU6" s="1"/>
  <c r="T7" i="43" s="1"/>
  <c r="CS6" i="41"/>
  <c r="CT3"/>
  <c r="CU3" s="1"/>
  <c r="T4" i="43" s="1"/>
  <c r="CS3" i="41"/>
  <c r="CI24"/>
  <c r="CJ24" s="1"/>
  <c r="FC24" s="1"/>
  <c r="CH24"/>
  <c r="CI16"/>
  <c r="CJ16" s="1"/>
  <c r="S17" i="43" s="1"/>
  <c r="CH16" i="41"/>
  <c r="CI14"/>
  <c r="CJ14" s="1"/>
  <c r="S15" i="43" s="1"/>
  <c r="CH14" i="41"/>
  <c r="CI13"/>
  <c r="CJ13" s="1"/>
  <c r="S14" i="43" s="1"/>
  <c r="CH13" i="41"/>
  <c r="CI12"/>
  <c r="CJ12" s="1"/>
  <c r="S13" i="43" s="1"/>
  <c r="CH12" i="41"/>
  <c r="CI10"/>
  <c r="CJ10" s="1"/>
  <c r="S11" i="43" s="1"/>
  <c r="CH10" i="41"/>
  <c r="CI8"/>
  <c r="CJ8" s="1"/>
  <c r="S9" i="43" s="1"/>
  <c r="CH8" i="41"/>
  <c r="CI6"/>
  <c r="CJ6" s="1"/>
  <c r="S7" i="43" s="1"/>
  <c r="CH6" i="41"/>
  <c r="CI3"/>
  <c r="CJ3" s="1"/>
  <c r="S4" i="43" s="1"/>
  <c r="CH3" i="41"/>
  <c r="DE24"/>
  <c r="DF24" s="1"/>
  <c r="DG24" s="1"/>
  <c r="DD24"/>
  <c r="DE16"/>
  <c r="DF16" s="1"/>
  <c r="U17" i="43" s="1"/>
  <c r="DD16" i="41"/>
  <c r="DE14"/>
  <c r="DF14" s="1"/>
  <c r="U15" i="43" s="1"/>
  <c r="DD14" i="41"/>
  <c r="DE11"/>
  <c r="DF11" s="1"/>
  <c r="U12" i="43" s="1"/>
  <c r="DD11" i="41"/>
  <c r="DE9"/>
  <c r="DF9" s="1"/>
  <c r="U10" i="43" s="1"/>
  <c r="DD9" i="41"/>
  <c r="DE7"/>
  <c r="DF7" s="1"/>
  <c r="U8" i="43" s="1"/>
  <c r="DD7" i="41"/>
  <c r="DE4"/>
  <c r="DF4" s="1"/>
  <c r="U5" i="43" s="1"/>
  <c r="DD4" i="41"/>
  <c r="DP24"/>
  <c r="DQ24" s="1"/>
  <c r="DO24"/>
  <c r="DP16"/>
  <c r="DQ16" s="1"/>
  <c r="V17" i="43" s="1"/>
  <c r="DO16" i="41"/>
  <c r="DP14"/>
  <c r="DQ14" s="1"/>
  <c r="V15" i="43" s="1"/>
  <c r="DO14" i="41"/>
  <c r="DP11"/>
  <c r="DQ11" s="1"/>
  <c r="V12" i="43" s="1"/>
  <c r="DO11" i="41"/>
  <c r="DP9"/>
  <c r="DQ9" s="1"/>
  <c r="V10" i="43" s="1"/>
  <c r="DO9" i="41"/>
  <c r="DP7"/>
  <c r="DQ7" s="1"/>
  <c r="V8" i="43" s="1"/>
  <c r="DO7" i="41"/>
  <c r="DP4"/>
  <c r="DQ4" s="1"/>
  <c r="V5" i="43" s="1"/>
  <c r="DO4" i="41"/>
  <c r="EL24"/>
  <c r="EM24" s="1"/>
  <c r="EN24" s="1"/>
  <c r="EK24"/>
  <c r="EL16"/>
  <c r="EM16" s="1"/>
  <c r="X17" i="43" s="1"/>
  <c r="EK16" i="41"/>
  <c r="EL14"/>
  <c r="EM14" s="1"/>
  <c r="X15" i="43" s="1"/>
  <c r="EK14" i="41"/>
  <c r="EL11"/>
  <c r="EM11" s="1"/>
  <c r="X12" i="43" s="1"/>
  <c r="EK11" i="41"/>
  <c r="EL9"/>
  <c r="EM9" s="1"/>
  <c r="X10" i="43" s="1"/>
  <c r="EK9" i="41"/>
  <c r="EL7"/>
  <c r="EM7" s="1"/>
  <c r="X8" i="43" s="1"/>
  <c r="EK7" i="41"/>
  <c r="EL4"/>
  <c r="EM4" s="1"/>
  <c r="X5" i="43" s="1"/>
  <c r="EK4" i="41"/>
  <c r="EA24"/>
  <c r="EB24" s="1"/>
  <c r="EC24" s="1"/>
  <c r="DZ24"/>
  <c r="EA16"/>
  <c r="EB16" s="1"/>
  <c r="W17" i="43" s="1"/>
  <c r="DZ16" i="41"/>
  <c r="EA14"/>
  <c r="EB14" s="1"/>
  <c r="W15" i="43" s="1"/>
  <c r="DZ14" i="41"/>
  <c r="EA11"/>
  <c r="EB11" s="1"/>
  <c r="W12" i="43" s="1"/>
  <c r="DZ11" i="41"/>
  <c r="EA9"/>
  <c r="EB9" s="1"/>
  <c r="W10" i="43" s="1"/>
  <c r="DZ9" i="41"/>
  <c r="EA7"/>
  <c r="EB7" s="1"/>
  <c r="W8" i="43" s="1"/>
  <c r="DZ7" i="41"/>
  <c r="EA4"/>
  <c r="EB4" s="1"/>
  <c r="W5" i="43" s="1"/>
  <c r="DZ4" i="41"/>
  <c r="EW16"/>
  <c r="EX16" s="1"/>
  <c r="Y17" i="43" s="1"/>
  <c r="EV16" i="41"/>
  <c r="EW14"/>
  <c r="EX14" s="1"/>
  <c r="Y15" i="43" s="1"/>
  <c r="EV14" i="41"/>
  <c r="EW11"/>
  <c r="EX11" s="1"/>
  <c r="Y12" i="43" s="1"/>
  <c r="EV11" i="41"/>
  <c r="EW9"/>
  <c r="EX9" s="1"/>
  <c r="Y10" i="43" s="1"/>
  <c r="EV9" i="41"/>
  <c r="EW7"/>
  <c r="EX7" s="1"/>
  <c r="Y8" i="43" s="1"/>
  <c r="EV7" i="41"/>
  <c r="EW4"/>
  <c r="EX4" s="1"/>
  <c r="Y5" i="43" s="1"/>
  <c r="EV4" i="41"/>
  <c r="EW24"/>
  <c r="EX24" s="1"/>
  <c r="EY24" s="1"/>
  <c r="EV24"/>
  <c r="HK2"/>
  <c r="HL2" s="1"/>
  <c r="JI2" s="1"/>
  <c r="JK2" s="1"/>
  <c r="HJ2"/>
  <c r="EU12" i="42"/>
  <c r="EU8"/>
  <c r="PC14"/>
  <c r="PC11"/>
  <c r="PC9"/>
  <c r="PC3"/>
  <c r="PC15"/>
  <c r="PC13"/>
  <c r="PC4"/>
  <c r="JL16" i="41"/>
  <c r="NU16" s="1"/>
  <c r="QW16" s="1"/>
  <c r="JL14"/>
  <c r="NU14" s="1"/>
  <c r="QW14" s="1"/>
  <c r="JL13"/>
  <c r="NU13" s="1"/>
  <c r="QW13" s="1"/>
  <c r="JL12"/>
  <c r="NU12" s="1"/>
  <c r="QW12" s="1"/>
  <c r="JL10"/>
  <c r="NU10" s="1"/>
  <c r="QW10" s="1"/>
  <c r="JL8"/>
  <c r="NU8" s="1"/>
  <c r="QW8" s="1"/>
  <c r="JL6"/>
  <c r="NU6" s="1"/>
  <c r="QW6" s="1"/>
  <c r="JL3"/>
  <c r="NU3" s="1"/>
  <c r="QW3" s="1"/>
  <c r="JL18"/>
  <c r="NU18" s="1"/>
  <c r="QW18" s="1"/>
  <c r="JL15"/>
  <c r="NU15" s="1"/>
  <c r="QW15" s="1"/>
  <c r="EU11" i="42"/>
  <c r="BG23"/>
  <c r="O3" i="45"/>
  <c r="KG8" i="42"/>
  <c r="AK33" i="40"/>
  <c r="AV33"/>
  <c r="FF8"/>
  <c r="FF2"/>
  <c r="CK14"/>
  <c r="FF13" i="41"/>
  <c r="FF7"/>
  <c r="FF3"/>
  <c r="FF10"/>
  <c r="FF16"/>
  <c r="KG17" i="42"/>
  <c r="AV27"/>
  <c r="CV23"/>
  <c r="MR33" i="40"/>
  <c r="MS33" s="1"/>
  <c r="JL2" i="41"/>
  <c r="NU2" s="1"/>
  <c r="QW2" s="1"/>
  <c r="FF2"/>
  <c r="FF11"/>
  <c r="FF4"/>
  <c r="BG34" i="40"/>
  <c r="FJ34"/>
  <c r="BV34"/>
  <c r="BX34" s="1"/>
  <c r="JA25"/>
  <c r="MM25" s="1"/>
  <c r="PD25" s="1"/>
  <c r="JA23"/>
  <c r="MM23" s="1"/>
  <c r="PD23" s="1"/>
  <c r="JA21"/>
  <c r="MM21" s="1"/>
  <c r="PD21" s="1"/>
  <c r="JA19"/>
  <c r="MM19" s="1"/>
  <c r="PD19" s="1"/>
  <c r="JA17"/>
  <c r="MM17" s="1"/>
  <c r="PD17" s="1"/>
  <c r="JA16"/>
  <c r="MM16" s="1"/>
  <c r="PD16" s="1"/>
  <c r="JA14"/>
  <c r="MM14" s="1"/>
  <c r="PD14" s="1"/>
  <c r="JA12"/>
  <c r="MM12" s="1"/>
  <c r="PD12" s="1"/>
  <c r="JA10"/>
  <c r="MM10" s="1"/>
  <c r="PD10" s="1"/>
  <c r="JA9"/>
  <c r="MM9" s="1"/>
  <c r="PD9" s="1"/>
  <c r="JA7"/>
  <c r="MM7" s="1"/>
  <c r="PD7" s="1"/>
  <c r="JA6"/>
  <c r="MM6" s="1"/>
  <c r="PD6" s="1"/>
  <c r="JA5"/>
  <c r="MM5" s="1"/>
  <c r="PD5" s="1"/>
  <c r="JA3"/>
  <c r="MM3" s="1"/>
  <c r="PD3" s="1"/>
  <c r="JA33"/>
  <c r="MM33" s="1"/>
  <c r="PD33" s="1"/>
  <c r="JA24"/>
  <c r="MM24" s="1"/>
  <c r="PD24" s="1"/>
  <c r="JA22"/>
  <c r="MM22" s="1"/>
  <c r="PD22" s="1"/>
  <c r="JA20"/>
  <c r="MM20" s="1"/>
  <c r="PD20" s="1"/>
  <c r="JA18"/>
  <c r="MM18" s="1"/>
  <c r="PD18" s="1"/>
  <c r="JA15"/>
  <c r="MM15" s="1"/>
  <c r="PD15" s="1"/>
  <c r="JA13"/>
  <c r="MM13" s="1"/>
  <c r="PD13" s="1"/>
  <c r="JA11"/>
  <c r="MM11" s="1"/>
  <c r="PD11" s="1"/>
  <c r="JA8"/>
  <c r="MM8" s="1"/>
  <c r="PD8" s="1"/>
  <c r="JA34"/>
  <c r="JB34" s="1"/>
  <c r="JC34" s="1"/>
  <c r="JA4"/>
  <c r="MM4" s="1"/>
  <c r="PD4" s="1"/>
  <c r="JA2"/>
  <c r="MM2" s="1"/>
  <c r="PD2" s="1"/>
  <c r="JA26"/>
  <c r="MM26" s="1"/>
  <c r="PD26" s="1"/>
  <c r="FG34"/>
  <c r="FH34" s="1"/>
  <c r="KI2" i="42"/>
  <c r="OX2" s="1"/>
  <c r="SK2" s="1"/>
  <c r="Z27"/>
  <c r="FF29" i="41"/>
  <c r="FF8"/>
  <c r="FF12"/>
  <c r="FF14"/>
  <c r="FF28"/>
  <c r="CK25"/>
  <c r="EC13"/>
  <c r="EC26"/>
  <c r="EN6"/>
  <c r="EN26"/>
  <c r="CV17"/>
  <c r="CV25"/>
  <c r="CK11"/>
  <c r="BG27"/>
  <c r="JL11"/>
  <c r="NU11" s="1"/>
  <c r="QW11" s="1"/>
  <c r="JL7"/>
  <c r="NU7" s="1"/>
  <c r="QW7" s="1"/>
  <c r="JL4"/>
  <c r="NU4" s="1"/>
  <c r="QW4" s="1"/>
  <c r="FF17"/>
  <c r="JL17"/>
  <c r="NU17" s="1"/>
  <c r="QW17" s="1"/>
  <c r="FF27"/>
  <c r="JL27"/>
  <c r="FF9"/>
  <c r="JL9"/>
  <c r="NU9" s="1"/>
  <c r="QW9" s="1"/>
  <c r="FF5"/>
  <c r="JL5"/>
  <c r="NU5" s="1"/>
  <c r="QW5" s="1"/>
  <c r="JQ2"/>
  <c r="NZ2" s="1"/>
  <c r="JQ25"/>
  <c r="NZ25" s="1"/>
  <c r="JQ26"/>
  <c r="JQ18"/>
  <c r="NZ18" s="1"/>
  <c r="JQ17"/>
  <c r="NZ17" s="1"/>
  <c r="JQ15"/>
  <c r="NZ15" s="1"/>
  <c r="JQ13"/>
  <c r="NZ13" s="1"/>
  <c r="JQ12"/>
  <c r="NZ12" s="1"/>
  <c r="JQ10"/>
  <c r="NZ10" s="1"/>
  <c r="JQ8"/>
  <c r="NZ8" s="1"/>
  <c r="JQ6"/>
  <c r="NZ6" s="1"/>
  <c r="JQ5"/>
  <c r="NZ5" s="1"/>
  <c r="JQ3"/>
  <c r="NZ3" s="1"/>
  <c r="JJ19"/>
  <c r="JK19"/>
  <c r="JQ19"/>
  <c r="NZ19" s="1"/>
  <c r="JL24"/>
  <c r="NU24" s="1"/>
  <c r="QW24" s="1"/>
  <c r="JL19"/>
  <c r="NU19" s="1"/>
  <c r="QW19" s="1"/>
  <c r="JQ24"/>
  <c r="NZ24" s="1"/>
  <c r="JQ28"/>
  <c r="JQ16"/>
  <c r="NZ16" s="1"/>
  <c r="JQ14"/>
  <c r="NZ14" s="1"/>
  <c r="JQ27"/>
  <c r="JQ11"/>
  <c r="NZ11" s="1"/>
  <c r="JQ9"/>
  <c r="NZ9" s="1"/>
  <c r="JQ7"/>
  <c r="NZ7" s="1"/>
  <c r="JQ29"/>
  <c r="JQ4"/>
  <c r="NZ4" s="1"/>
  <c r="JL25"/>
  <c r="NU25" s="1"/>
  <c r="JL26"/>
  <c r="EU16" i="42"/>
  <c r="KI16"/>
  <c r="OX16" s="1"/>
  <c r="SK16" s="1"/>
  <c r="EU30"/>
  <c r="KI30"/>
  <c r="EU15"/>
  <c r="KI15"/>
  <c r="OX15" s="1"/>
  <c r="SK15" s="1"/>
  <c r="KI14"/>
  <c r="OX14" s="1"/>
  <c r="SK14" s="1"/>
  <c r="EU27"/>
  <c r="KI27"/>
  <c r="OX27" s="1"/>
  <c r="KI11"/>
  <c r="OX11" s="1"/>
  <c r="SK11" s="1"/>
  <c r="KI9"/>
  <c r="OX9" s="1"/>
  <c r="SK9" s="1"/>
  <c r="EU6"/>
  <c r="KI6"/>
  <c r="OX6" s="1"/>
  <c r="SK6" s="1"/>
  <c r="EU5"/>
  <c r="KI5"/>
  <c r="OX5" s="1"/>
  <c r="SK5" s="1"/>
  <c r="EU4"/>
  <c r="KI4"/>
  <c r="OX4" s="1"/>
  <c r="SK4" s="1"/>
  <c r="KN28"/>
  <c r="KN17"/>
  <c r="KN30"/>
  <c r="KN12"/>
  <c r="KN10"/>
  <c r="KN8"/>
  <c r="KN6"/>
  <c r="KN5"/>
  <c r="KI29"/>
  <c r="KG3"/>
  <c r="EU17"/>
  <c r="KI17"/>
  <c r="OX17" s="1"/>
  <c r="SK17" s="1"/>
  <c r="EU13"/>
  <c r="KI13"/>
  <c r="OX13" s="1"/>
  <c r="SK13" s="1"/>
  <c r="KI12"/>
  <c r="OX12" s="1"/>
  <c r="SK12" s="1"/>
  <c r="EU10"/>
  <c r="KI10"/>
  <c r="OX10" s="1"/>
  <c r="SK10" s="1"/>
  <c r="KI8"/>
  <c r="OX8" s="1"/>
  <c r="SK8" s="1"/>
  <c r="EU7"/>
  <c r="KI7"/>
  <c r="OX7" s="1"/>
  <c r="SK7" s="1"/>
  <c r="EU23"/>
  <c r="KI23"/>
  <c r="OX23" s="1"/>
  <c r="SK23" s="1"/>
  <c r="EU3"/>
  <c r="KI3"/>
  <c r="OX3" s="1"/>
  <c r="SK3" s="1"/>
  <c r="KN29"/>
  <c r="KN16"/>
  <c r="KN27"/>
  <c r="KN7"/>
  <c r="KN23"/>
  <c r="KI28"/>
  <c r="KG29"/>
  <c r="KH29"/>
  <c r="KG30"/>
  <c r="KH30"/>
  <c r="KG10"/>
  <c r="EU29"/>
  <c r="AK38"/>
  <c r="BV38"/>
  <c r="EC22" i="40"/>
  <c r="CV34"/>
  <c r="AK18" i="41"/>
  <c r="Z5" i="42"/>
  <c r="AK15"/>
  <c r="AK6"/>
  <c r="AV16"/>
  <c r="AV11"/>
  <c r="BG12"/>
  <c r="BR23"/>
  <c r="CV16"/>
  <c r="CV11"/>
  <c r="HB2"/>
  <c r="AC3" i="45"/>
  <c r="AD3"/>
  <c r="AE3"/>
  <c r="AF3"/>
  <c r="FJ2" i="42"/>
  <c r="Y3" i="45"/>
  <c r="AG3"/>
  <c r="BG30" i="42"/>
  <c r="BG27"/>
  <c r="BR30"/>
  <c r="BR27"/>
  <c r="BR10"/>
  <c r="AV29"/>
  <c r="BR29"/>
  <c r="BG28"/>
  <c r="CK7"/>
  <c r="CK23"/>
  <c r="CK3"/>
  <c r="CV28"/>
  <c r="CV30"/>
  <c r="DG28"/>
  <c r="DG30"/>
  <c r="EU28"/>
  <c r="AA3" i="45"/>
  <c r="DR26" i="41"/>
  <c r="AV27"/>
  <c r="AV24"/>
  <c r="BR15"/>
  <c r="CV26"/>
  <c r="BR26"/>
  <c r="Z26"/>
  <c r="CK24"/>
  <c r="BG29"/>
  <c r="BR28"/>
  <c r="BR27"/>
  <c r="AK26"/>
  <c r="CK27"/>
  <c r="CK29"/>
  <c r="Z14"/>
  <c r="AK25"/>
  <c r="EY28"/>
  <c r="AG3" i="43"/>
  <c r="AH3"/>
  <c r="II2" i="41"/>
  <c r="AF3" i="43"/>
  <c r="DG19" i="41"/>
  <c r="AB3" i="43"/>
  <c r="AC3"/>
  <c r="HX2" i="41"/>
  <c r="AE3" i="43"/>
  <c r="AA3"/>
  <c r="BG7" i="42"/>
  <c r="BG13"/>
  <c r="Z28"/>
  <c r="Z29"/>
  <c r="AK27"/>
  <c r="AV30"/>
  <c r="Z4" i="41"/>
  <c r="BG25"/>
  <c r="DG28"/>
  <c r="EN32"/>
  <c r="EN29"/>
  <c r="BG8"/>
  <c r="T3" i="43"/>
  <c r="CV27" i="41"/>
  <c r="DG11"/>
  <c r="EN27"/>
  <c r="EC28"/>
  <c r="Z29"/>
  <c r="BZ28"/>
  <c r="CA28" s="1"/>
  <c r="FF32"/>
  <c r="EY37" i="40"/>
  <c r="AV13"/>
  <c r="CK33"/>
  <c r="FC36"/>
  <c r="FE36" s="1"/>
  <c r="CV36"/>
  <c r="FJ36"/>
  <c r="FK36" s="1"/>
  <c r="DR37"/>
  <c r="AV19"/>
  <c r="AK11"/>
  <c r="AK36" i="41"/>
  <c r="BV36"/>
  <c r="AK27"/>
  <c r="BR29"/>
  <c r="AK24"/>
  <c r="Z25"/>
  <c r="BR25"/>
  <c r="CV24"/>
  <c r="FC29"/>
  <c r="CV29"/>
  <c r="FC26"/>
  <c r="CK26"/>
  <c r="DG32"/>
  <c r="FC27"/>
  <c r="DG27"/>
  <c r="DG29"/>
  <c r="FC18"/>
  <c r="FE18" s="1"/>
  <c r="FJ28"/>
  <c r="FK28" s="1"/>
  <c r="EN28"/>
  <c r="EY32"/>
  <c r="FJ32"/>
  <c r="FK32" s="1"/>
  <c r="EY27"/>
  <c r="FJ25"/>
  <c r="FK25" s="1"/>
  <c r="EY25"/>
  <c r="Z33"/>
  <c r="BZ33"/>
  <c r="CA33" s="1"/>
  <c r="BV33"/>
  <c r="AK29"/>
  <c r="AV29"/>
  <c r="AV26"/>
  <c r="AV25"/>
  <c r="FC28"/>
  <c r="CV28"/>
  <c r="CK32"/>
  <c r="FC32"/>
  <c r="FE32" s="1"/>
  <c r="FC25"/>
  <c r="DR25"/>
  <c r="FC15"/>
  <c r="FJ24"/>
  <c r="FK24" s="1"/>
  <c r="EC32"/>
  <c r="EC27"/>
  <c r="EC29"/>
  <c r="EY29"/>
  <c r="FJ29"/>
  <c r="FK29" s="1"/>
  <c r="FJ26"/>
  <c r="FK26" s="1"/>
  <c r="EY26"/>
  <c r="FF24"/>
  <c r="FF19"/>
  <c r="EN11" i="42"/>
  <c r="DG9"/>
  <c r="EC32"/>
  <c r="AK28"/>
  <c r="DG32"/>
  <c r="EN31"/>
  <c r="CV27"/>
  <c r="DG3"/>
  <c r="AK9"/>
  <c r="AV31"/>
  <c r="BV31"/>
  <c r="BW31" s="1"/>
  <c r="CK30"/>
  <c r="CV29"/>
  <c r="DR29"/>
  <c r="EY16"/>
  <c r="EZ16" s="1"/>
  <c r="DR32"/>
  <c r="DR14"/>
  <c r="DR27"/>
  <c r="DR11"/>
  <c r="DR7"/>
  <c r="DR23"/>
  <c r="DR31"/>
  <c r="DG29"/>
  <c r="DG23"/>
  <c r="EN7"/>
  <c r="EC27"/>
  <c r="AV6"/>
  <c r="AV4"/>
  <c r="AV2"/>
  <c r="AK29"/>
  <c r="CK32"/>
  <c r="CV7"/>
  <c r="DR28"/>
  <c r="DR30"/>
  <c r="DG27"/>
  <c r="EC29"/>
  <c r="EC23"/>
  <c r="BV33"/>
  <c r="BZ33"/>
  <c r="CA33" s="1"/>
  <c r="BV32"/>
  <c r="BZ32"/>
  <c r="CA32" s="1"/>
  <c r="BZ27"/>
  <c r="CA27" s="1"/>
  <c r="BV27"/>
  <c r="Z11"/>
  <c r="BZ34"/>
  <c r="CA34" s="1"/>
  <c r="Z34"/>
  <c r="BV34"/>
  <c r="Z2"/>
  <c r="BZ16"/>
  <c r="CA16" s="1"/>
  <c r="AV35"/>
  <c r="BZ35"/>
  <c r="CA35" s="1"/>
  <c r="BV35"/>
  <c r="BG29"/>
  <c r="BZ29"/>
  <c r="BV29"/>
  <c r="CK33"/>
  <c r="ER33"/>
  <c r="EV33" s="1"/>
  <c r="EW33" s="1"/>
  <c r="EY33"/>
  <c r="EZ33" s="1"/>
  <c r="CK29"/>
  <c r="EY29"/>
  <c r="EZ29" s="1"/>
  <c r="ER29"/>
  <c r="ES29" s="1"/>
  <c r="CK12"/>
  <c r="ER31"/>
  <c r="EV31" s="1"/>
  <c r="EW31" s="1"/>
  <c r="CK31"/>
  <c r="ER32"/>
  <c r="CV32"/>
  <c r="EY32"/>
  <c r="EZ32" s="1"/>
  <c r="DG16"/>
  <c r="DG31"/>
  <c r="ER30"/>
  <c r="ET30" s="1"/>
  <c r="EN30"/>
  <c r="EN27"/>
  <c r="ER27"/>
  <c r="EY27"/>
  <c r="EZ27" s="1"/>
  <c r="EN23"/>
  <c r="EC11"/>
  <c r="EC31"/>
  <c r="EY31"/>
  <c r="EZ31" s="1"/>
  <c r="BX31"/>
  <c r="BZ38"/>
  <c r="CA38" s="1"/>
  <c r="Z38"/>
  <c r="BZ31"/>
  <c r="CA31" s="1"/>
  <c r="Z31"/>
  <c r="BG36"/>
  <c r="BZ36"/>
  <c r="CA36" s="1"/>
  <c r="BV36"/>
  <c r="BG31"/>
  <c r="BR28"/>
  <c r="CK28"/>
  <c r="ER28"/>
  <c r="ER3"/>
  <c r="DG14"/>
  <c r="EN28"/>
  <c r="EY28"/>
  <c r="EZ28" s="1"/>
  <c r="EN9"/>
  <c r="EC14"/>
  <c r="BV28"/>
  <c r="KJ28" s="1"/>
  <c r="BZ28"/>
  <c r="AV28"/>
  <c r="ER23"/>
  <c r="ER7"/>
  <c r="DG26" i="40"/>
  <c r="BZ33"/>
  <c r="CA33" s="1"/>
  <c r="FC37"/>
  <c r="EC37"/>
  <c r="BW34"/>
  <c r="FJ33"/>
  <c r="CK37"/>
  <c r="CK6"/>
  <c r="BV25"/>
  <c r="Z14"/>
  <c r="Z34"/>
  <c r="BZ34"/>
  <c r="CA34" s="1"/>
  <c r="BR7"/>
  <c r="CK36"/>
  <c r="CK34"/>
  <c r="AV37"/>
  <c r="AV23"/>
  <c r="AV25"/>
  <c r="BR5"/>
  <c r="BG8"/>
  <c r="BG6"/>
  <c r="AK37"/>
  <c r="AK34"/>
  <c r="BZ35" i="41"/>
  <c r="CA35" s="1"/>
  <c r="BV35"/>
  <c r="Z35"/>
  <c r="BZ5"/>
  <c r="CA5" s="1"/>
  <c r="BZ37" i="40"/>
  <c r="CA37" s="1"/>
  <c r="BV37"/>
  <c r="FJ37"/>
  <c r="FK37" s="1"/>
  <c r="Z37"/>
  <c r="Z38"/>
  <c r="BZ38"/>
  <c r="CA38" s="1"/>
  <c r="BV38"/>
  <c r="BZ37" i="42"/>
  <c r="CA37" s="1"/>
  <c r="BV37"/>
  <c r="Z37"/>
  <c r="Z15"/>
  <c r="Z15" i="41"/>
  <c r="BZ27"/>
  <c r="CA27" s="1"/>
  <c r="BV27"/>
  <c r="Z27"/>
  <c r="FJ27"/>
  <c r="FK27" s="1"/>
  <c r="Z15" i="40"/>
  <c r="EY30" i="42"/>
  <c r="EZ30" s="1"/>
  <c r="BZ30"/>
  <c r="CA30" s="1"/>
  <c r="Z30"/>
  <c r="BV30"/>
  <c r="Z14"/>
  <c r="ES30"/>
  <c r="ET29"/>
  <c r="BZ36" i="40"/>
  <c r="CA36" s="1"/>
  <c r="BV36"/>
  <c r="AV15"/>
  <c r="AV36"/>
  <c r="AV34"/>
  <c r="AV2"/>
  <c r="AK28" i="41"/>
  <c r="AK14" i="40"/>
  <c r="AV28" i="41"/>
  <c r="AV6"/>
  <c r="FD36" i="40"/>
  <c r="BZ12" i="41"/>
  <c r="CA12" s="1"/>
  <c r="Z34"/>
  <c r="BV34"/>
  <c r="BZ29"/>
  <c r="CA29" s="1"/>
  <c r="BV29"/>
  <c r="JM29" s="1"/>
  <c r="JN29" s="1"/>
  <c r="Z6" i="40"/>
  <c r="BV28" i="41"/>
  <c r="AK39" i="40"/>
  <c r="BZ39"/>
  <c r="CA39" s="1"/>
  <c r="BV39"/>
  <c r="AK3"/>
  <c r="BG37"/>
  <c r="BZ32" i="41"/>
  <c r="BV32"/>
  <c r="BV26"/>
  <c r="BZ26"/>
  <c r="BV25"/>
  <c r="BZ25"/>
  <c r="BV24"/>
  <c r="BG5" i="40"/>
  <c r="BG28" i="41"/>
  <c r="BG36" i="40"/>
  <c r="FE24" i="41" l="1"/>
  <c r="FD24"/>
  <c r="BZ24"/>
  <c r="JM25"/>
  <c r="JN25" s="1"/>
  <c r="AK14"/>
  <c r="BV14"/>
  <c r="AV12"/>
  <c r="AV18"/>
  <c r="AK8"/>
  <c r="BV6"/>
  <c r="BV7"/>
  <c r="BW7" s="1"/>
  <c r="FC16"/>
  <c r="BG2"/>
  <c r="EY6"/>
  <c r="EN11"/>
  <c r="CV11"/>
  <c r="Z10"/>
  <c r="BR18"/>
  <c r="QX24"/>
  <c r="QY24" s="1"/>
  <c r="JM28"/>
  <c r="JN28" s="1"/>
  <c r="KJ30" i="42"/>
  <c r="KK30" s="1"/>
  <c r="KG13"/>
  <c r="KG7"/>
  <c r="AK10" i="41"/>
  <c r="BV4"/>
  <c r="JM4" s="1"/>
  <c r="JN4" s="1"/>
  <c r="Z13"/>
  <c r="Z16"/>
  <c r="AV8"/>
  <c r="BV2"/>
  <c r="BW2" s="1"/>
  <c r="FJ9"/>
  <c r="FK9" s="1"/>
  <c r="Z7"/>
  <c r="Z11"/>
  <c r="Z17"/>
  <c r="FC19"/>
  <c r="FD19" s="1"/>
  <c r="FJ13"/>
  <c r="FK13" s="1"/>
  <c r="EN14"/>
  <c r="DG16"/>
  <c r="CK2"/>
  <c r="BR5"/>
  <c r="FJ12"/>
  <c r="FK12" s="1"/>
  <c r="FC17"/>
  <c r="FD17" s="1"/>
  <c r="CV14"/>
  <c r="BZ3"/>
  <c r="CA3" s="1"/>
  <c r="FC10"/>
  <c r="FE10" s="1"/>
  <c r="DG4"/>
  <c r="CV16"/>
  <c r="Z6"/>
  <c r="EY19"/>
  <c r="BG19"/>
  <c r="CK10"/>
  <c r="BR13"/>
  <c r="BZ18"/>
  <c r="CA18" s="1"/>
  <c r="CK9"/>
  <c r="CV9"/>
  <c r="BR7"/>
  <c r="BR4"/>
  <c r="CK14"/>
  <c r="CK8"/>
  <c r="CV10"/>
  <c r="AV10"/>
  <c r="AV11"/>
  <c r="AV15"/>
  <c r="AK4"/>
  <c r="AV13"/>
  <c r="BG11"/>
  <c r="EY17"/>
  <c r="CK15"/>
  <c r="BG18"/>
  <c r="BG13"/>
  <c r="BG9"/>
  <c r="FJ2"/>
  <c r="FK2" s="1"/>
  <c r="BG16"/>
  <c r="BV10"/>
  <c r="NV10" s="1"/>
  <c r="NW10" s="1"/>
  <c r="Z2"/>
  <c r="BV9"/>
  <c r="FJ15"/>
  <c r="FK15" s="1"/>
  <c r="FJ5"/>
  <c r="FK5" s="1"/>
  <c r="BZ17"/>
  <c r="CA17" s="1"/>
  <c r="BV19"/>
  <c r="NV19" s="1"/>
  <c r="NW19" s="1"/>
  <c r="AK11"/>
  <c r="DR8"/>
  <c r="DG9"/>
  <c r="W3" i="43"/>
  <c r="FC4" i="41"/>
  <c r="FE4" s="1"/>
  <c r="FC6"/>
  <c r="QX6" s="1"/>
  <c r="QY6" s="1"/>
  <c r="EC16"/>
  <c r="FC5"/>
  <c r="FE5" s="1"/>
  <c r="DR18"/>
  <c r="FJ3"/>
  <c r="FK3" s="1"/>
  <c r="BG14"/>
  <c r="AK17"/>
  <c r="BZ8"/>
  <c r="CA8" s="1"/>
  <c r="FJ10"/>
  <c r="FK10" s="1"/>
  <c r="EY2"/>
  <c r="DR3"/>
  <c r="EC19"/>
  <c r="CK19"/>
  <c r="AK19"/>
  <c r="DG14"/>
  <c r="FC13"/>
  <c r="FD13" s="1"/>
  <c r="BR6"/>
  <c r="DR13"/>
  <c r="BR16"/>
  <c r="BG12"/>
  <c r="P3" i="43"/>
  <c r="EN2" i="41"/>
  <c r="AK9"/>
  <c r="EN13"/>
  <c r="EC6"/>
  <c r="EY10"/>
  <c r="EY5"/>
  <c r="BR14"/>
  <c r="CK12"/>
  <c r="EC7" i="42"/>
  <c r="EN3"/>
  <c r="DG7"/>
  <c r="CV3"/>
  <c r="CV9"/>
  <c r="BG3"/>
  <c r="BG8"/>
  <c r="EC16"/>
  <c r="DG11"/>
  <c r="ER16"/>
  <c r="ES16" s="1"/>
  <c r="CK10"/>
  <c r="BV16"/>
  <c r="SL16" s="1"/>
  <c r="SM16" s="1"/>
  <c r="Z16"/>
  <c r="Z6"/>
  <c r="Z9"/>
  <c r="CK13"/>
  <c r="AV5"/>
  <c r="DR3"/>
  <c r="DR9"/>
  <c r="DR16"/>
  <c r="AK16"/>
  <c r="EC9"/>
  <c r="CK8"/>
  <c r="BG16"/>
  <c r="EC3"/>
  <c r="AV15"/>
  <c r="BG10"/>
  <c r="CK16"/>
  <c r="BR8"/>
  <c r="BR12"/>
  <c r="BR13"/>
  <c r="BR16"/>
  <c r="CV14"/>
  <c r="BR3"/>
  <c r="BR7"/>
  <c r="AV9"/>
  <c r="AV14"/>
  <c r="AK5"/>
  <c r="AK11"/>
  <c r="Z4"/>
  <c r="KG14"/>
  <c r="EN16"/>
  <c r="AK4"/>
  <c r="KG16"/>
  <c r="K18" i="45"/>
  <c r="K4"/>
  <c r="K8"/>
  <c r="K9"/>
  <c r="K11"/>
  <c r="K13"/>
  <c r="K14"/>
  <c r="K17"/>
  <c r="K5"/>
  <c r="K6"/>
  <c r="K7"/>
  <c r="K10"/>
  <c r="K12"/>
  <c r="K15"/>
  <c r="K16"/>
  <c r="J5"/>
  <c r="J6"/>
  <c r="J7"/>
  <c r="J9"/>
  <c r="J11"/>
  <c r="J13"/>
  <c r="J14"/>
  <c r="J16"/>
  <c r="J18"/>
  <c r="J4"/>
  <c r="J8"/>
  <c r="J10"/>
  <c r="J12"/>
  <c r="J15"/>
  <c r="J17"/>
  <c r="BV5" i="40"/>
  <c r="CK4"/>
  <c r="Z8"/>
  <c r="BZ10"/>
  <c r="CA10" s="1"/>
  <c r="FC5"/>
  <c r="FE5" s="1"/>
  <c r="FJ4"/>
  <c r="FK4" s="1"/>
  <c r="DG15"/>
  <c r="DG7"/>
  <c r="CV14"/>
  <c r="EY3"/>
  <c r="DR7"/>
  <c r="BG17"/>
  <c r="Z7"/>
  <c r="BR22"/>
  <c r="CK21"/>
  <c r="Z4"/>
  <c r="FC26"/>
  <c r="FD26" s="1"/>
  <c r="BV9"/>
  <c r="BW9" s="1"/>
  <c r="Z22"/>
  <c r="FJ10"/>
  <c r="FK10" s="1"/>
  <c r="DR20"/>
  <c r="EY9"/>
  <c r="CV21"/>
  <c r="EY15"/>
  <c r="EC7"/>
  <c r="CV23"/>
  <c r="AK26"/>
  <c r="DG13"/>
  <c r="EN9"/>
  <c r="BG13"/>
  <c r="BG25"/>
  <c r="AK21"/>
  <c r="AV22"/>
  <c r="AK24"/>
  <c r="AV8"/>
  <c r="BV4"/>
  <c r="Z11"/>
  <c r="Z18"/>
  <c r="FJ7"/>
  <c r="FK7" s="1"/>
  <c r="AV16"/>
  <c r="FC12"/>
  <c r="FD12" s="1"/>
  <c r="BZ21"/>
  <c r="CA21" s="1"/>
  <c r="CK3"/>
  <c r="FC11"/>
  <c r="FE11" s="1"/>
  <c r="CK20"/>
  <c r="Z10"/>
  <c r="FC13"/>
  <c r="FC4"/>
  <c r="FD4" s="1"/>
  <c r="BV24"/>
  <c r="BW24" s="1"/>
  <c r="BV19"/>
  <c r="AK8"/>
  <c r="AK25"/>
  <c r="BV10"/>
  <c r="BX10" s="1"/>
  <c r="AK7"/>
  <c r="BZ22"/>
  <c r="CA22" s="1"/>
  <c r="EN21"/>
  <c r="Z26"/>
  <c r="Z25"/>
  <c r="MS10"/>
  <c r="PK10" s="1"/>
  <c r="MS17"/>
  <c r="PK17" s="1"/>
  <c r="PK21"/>
  <c r="K5" i="44"/>
  <c r="J6"/>
  <c r="K7"/>
  <c r="J8"/>
  <c r="K9"/>
  <c r="J10"/>
  <c r="K15"/>
  <c r="J16"/>
  <c r="K17"/>
  <c r="J20"/>
  <c r="K21"/>
  <c r="K23"/>
  <c r="J24"/>
  <c r="K25"/>
  <c r="J3"/>
  <c r="J4"/>
  <c r="K11"/>
  <c r="J12"/>
  <c r="K13"/>
  <c r="J14"/>
  <c r="J18"/>
  <c r="K19"/>
  <c r="J22"/>
  <c r="J26"/>
  <c r="K27"/>
  <c r="J5"/>
  <c r="J9"/>
  <c r="J11"/>
  <c r="J13"/>
  <c r="J15"/>
  <c r="J17"/>
  <c r="K18"/>
  <c r="K20"/>
  <c r="K22"/>
  <c r="K24"/>
  <c r="K26"/>
  <c r="K3"/>
  <c r="K4"/>
  <c r="K6"/>
  <c r="J7"/>
  <c r="K8"/>
  <c r="K10"/>
  <c r="K12"/>
  <c r="K14"/>
  <c r="K16"/>
  <c r="J19"/>
  <c r="J21"/>
  <c r="J23"/>
  <c r="J25"/>
  <c r="J27"/>
  <c r="FC2" i="41"/>
  <c r="FD2" s="1"/>
  <c r="BG3"/>
  <c r="AV16"/>
  <c r="AK5"/>
  <c r="AK13"/>
  <c r="BZ4"/>
  <c r="CA4" s="1"/>
  <c r="BZ10"/>
  <c r="CA10" s="1"/>
  <c r="BV12"/>
  <c r="BZ13"/>
  <c r="CA13" s="1"/>
  <c r="BZ14"/>
  <c r="CA14" s="1"/>
  <c r="BZ16"/>
  <c r="CA16" s="1"/>
  <c r="AV3"/>
  <c r="AV7"/>
  <c r="AV9"/>
  <c r="AK6"/>
  <c r="BZ6"/>
  <c r="CA6" s="1"/>
  <c r="BZ2"/>
  <c r="CA2" s="1"/>
  <c r="Z9"/>
  <c r="BZ9"/>
  <c r="CA9" s="1"/>
  <c r="BZ15"/>
  <c r="CA15" s="1"/>
  <c r="BV15"/>
  <c r="QX15" s="1"/>
  <c r="QY15" s="1"/>
  <c r="BV5"/>
  <c r="BW5" s="1"/>
  <c r="Z5"/>
  <c r="BZ7"/>
  <c r="CA7" s="1"/>
  <c r="BZ11"/>
  <c r="CA11" s="1"/>
  <c r="BV11"/>
  <c r="BV17"/>
  <c r="QX17" s="1"/>
  <c r="QY17" s="1"/>
  <c r="FJ17"/>
  <c r="FK17" s="1"/>
  <c r="FJ19"/>
  <c r="BZ19"/>
  <c r="BV8"/>
  <c r="BW8" s="1"/>
  <c r="EY16"/>
  <c r="EN7"/>
  <c r="FJ8"/>
  <c r="FK8" s="1"/>
  <c r="FC8"/>
  <c r="FE8" s="1"/>
  <c r="DR15"/>
  <c r="FC9"/>
  <c r="FE9" s="1"/>
  <c r="CK16"/>
  <c r="CV4"/>
  <c r="CV7"/>
  <c r="AK16"/>
  <c r="BV13"/>
  <c r="NV13" s="1"/>
  <c r="NW13" s="1"/>
  <c r="FJ6"/>
  <c r="FK6" s="1"/>
  <c r="EN4"/>
  <c r="DR5"/>
  <c r="DR12"/>
  <c r="FC12"/>
  <c r="FE12" s="1"/>
  <c r="FJ18"/>
  <c r="FK18" s="1"/>
  <c r="FC3"/>
  <c r="FD3" s="1"/>
  <c r="CK3"/>
  <c r="CK17"/>
  <c r="FC11"/>
  <c r="FE11" s="1"/>
  <c r="FC14"/>
  <c r="FE14" s="1"/>
  <c r="AV5"/>
  <c r="AK15"/>
  <c r="Z3"/>
  <c r="BV3"/>
  <c r="BW3" s="1"/>
  <c r="BV16"/>
  <c r="JM16" s="1"/>
  <c r="JN16" s="1"/>
  <c r="EY4"/>
  <c r="DR10"/>
  <c r="CV2"/>
  <c r="BG6"/>
  <c r="EC11"/>
  <c r="DR17"/>
  <c r="BG7"/>
  <c r="Z12"/>
  <c r="EN19"/>
  <c r="DR19"/>
  <c r="CV19"/>
  <c r="BR19"/>
  <c r="AV19"/>
  <c r="Z19"/>
  <c r="EN9"/>
  <c r="CK6"/>
  <c r="CK13"/>
  <c r="BR12"/>
  <c r="BR17"/>
  <c r="BV18"/>
  <c r="QX18" s="1"/>
  <c r="QY18" s="1"/>
  <c r="Z8"/>
  <c r="Z18"/>
  <c r="BR10"/>
  <c r="AK3"/>
  <c r="AK12"/>
  <c r="CV13"/>
  <c r="CV6"/>
  <c r="DR6"/>
  <c r="AV14"/>
  <c r="AV4"/>
  <c r="AV17"/>
  <c r="BG17"/>
  <c r="AK7"/>
  <c r="BG15"/>
  <c r="CK4"/>
  <c r="CV5"/>
  <c r="EN17"/>
  <c r="EN10"/>
  <c r="EN3"/>
  <c r="EC17"/>
  <c r="EC10"/>
  <c r="EC3"/>
  <c r="EY13"/>
  <c r="BG10"/>
  <c r="BG4"/>
  <c r="AK2"/>
  <c r="QX10"/>
  <c r="QY10" s="1"/>
  <c r="QX13"/>
  <c r="QY13" s="1"/>
  <c r="K20" i="43"/>
  <c r="J19"/>
  <c r="J4"/>
  <c r="K5"/>
  <c r="J6"/>
  <c r="J7"/>
  <c r="K8"/>
  <c r="J9"/>
  <c r="K10"/>
  <c r="J11"/>
  <c r="K12"/>
  <c r="J13"/>
  <c r="J14"/>
  <c r="K15"/>
  <c r="J16"/>
  <c r="K17"/>
  <c r="J18"/>
  <c r="EY7" i="41"/>
  <c r="K4" i="43"/>
  <c r="K6"/>
  <c r="K7"/>
  <c r="K9"/>
  <c r="K11"/>
  <c r="K13"/>
  <c r="K14"/>
  <c r="K16"/>
  <c r="K18"/>
  <c r="K19"/>
  <c r="J20"/>
  <c r="J5"/>
  <c r="J8"/>
  <c r="J10"/>
  <c r="J12"/>
  <c r="J15"/>
  <c r="J17"/>
  <c r="BG14" i="40"/>
  <c r="BG24"/>
  <c r="FJ11"/>
  <c r="FK11" s="1"/>
  <c r="BZ5"/>
  <c r="CA5" s="1"/>
  <c r="FJ13"/>
  <c r="FK13" s="1"/>
  <c r="BG7"/>
  <c r="BG3"/>
  <c r="FJ26"/>
  <c r="JG26" s="1"/>
  <c r="FC8"/>
  <c r="FD8" s="1"/>
  <c r="CK17"/>
  <c r="FC23"/>
  <c r="FE23" s="1"/>
  <c r="Z24"/>
  <c r="FC7"/>
  <c r="FE7" s="1"/>
  <c r="FC22"/>
  <c r="FE22" s="1"/>
  <c r="BZ17"/>
  <c r="CA17" s="1"/>
  <c r="EY13"/>
  <c r="FJ25"/>
  <c r="JG25" s="1"/>
  <c r="FC3"/>
  <c r="FD3" s="1"/>
  <c r="FC18"/>
  <c r="FE18" s="1"/>
  <c r="FC17"/>
  <c r="FD17" s="1"/>
  <c r="BV12"/>
  <c r="PE12" s="1"/>
  <c r="PF12" s="1"/>
  <c r="EY20"/>
  <c r="FJ17"/>
  <c r="FK17" s="1"/>
  <c r="EC24"/>
  <c r="CV25"/>
  <c r="FJ14"/>
  <c r="JG14" s="1"/>
  <c r="FJ21"/>
  <c r="FK21" s="1"/>
  <c r="BZ23"/>
  <c r="CA23" s="1"/>
  <c r="EY24"/>
  <c r="EC20"/>
  <c r="BV21"/>
  <c r="BW21" s="1"/>
  <c r="DR9"/>
  <c r="EY7"/>
  <c r="CV2"/>
  <c r="CV8"/>
  <c r="EC15"/>
  <c r="CV16"/>
  <c r="BG9"/>
  <c r="CK25"/>
  <c r="FC2"/>
  <c r="FE2" s="1"/>
  <c r="DR22"/>
  <c r="EN22"/>
  <c r="EN3"/>
  <c r="FJ20"/>
  <c r="FK20" s="1"/>
  <c r="FJ9"/>
  <c r="JG9" s="1"/>
  <c r="BV2"/>
  <c r="JB2" s="1"/>
  <c r="JC2" s="1"/>
  <c r="BZ16"/>
  <c r="CA16" s="1"/>
  <c r="FJ2"/>
  <c r="FK2" s="1"/>
  <c r="EY14" i="42"/>
  <c r="EZ14" s="1"/>
  <c r="CK17"/>
  <c r="BZ3"/>
  <c r="CA3" s="1"/>
  <c r="DR12"/>
  <c r="CV8"/>
  <c r="KH6"/>
  <c r="EC17"/>
  <c r="BV10"/>
  <c r="BG2"/>
  <c r="BZ4"/>
  <c r="CA4" s="1"/>
  <c r="BZ9"/>
  <c r="CA9" s="1"/>
  <c r="BV11"/>
  <c r="V3" i="45"/>
  <c r="BV3" i="42"/>
  <c r="EN15"/>
  <c r="AV13"/>
  <c r="KF2"/>
  <c r="KH2" s="1"/>
  <c r="CV2"/>
  <c r="AK8"/>
  <c r="EY7"/>
  <c r="EZ7" s="1"/>
  <c r="ER11"/>
  <c r="Z7"/>
  <c r="BV12"/>
  <c r="EY23"/>
  <c r="EZ23" s="1"/>
  <c r="DR6"/>
  <c r="BZ6"/>
  <c r="CA6" s="1"/>
  <c r="CV6"/>
  <c r="CK14"/>
  <c r="AV17"/>
  <c r="R3" i="45"/>
  <c r="JK2" i="42"/>
  <c r="BG9"/>
  <c r="KM2"/>
  <c r="AK17"/>
  <c r="EC5"/>
  <c r="Z10"/>
  <c r="EY2"/>
  <c r="EZ2" s="1"/>
  <c r="BZ15"/>
  <c r="CA15" s="1"/>
  <c r="ER13"/>
  <c r="ET13" s="1"/>
  <c r="EY6"/>
  <c r="EZ6" s="1"/>
  <c r="EY17"/>
  <c r="EZ17" s="1"/>
  <c r="BZ23"/>
  <c r="CA23" s="1"/>
  <c r="BZ8"/>
  <c r="CA8" s="1"/>
  <c r="Z12"/>
  <c r="EY5"/>
  <c r="EZ5" s="1"/>
  <c r="EY10"/>
  <c r="EZ10" s="1"/>
  <c r="EY12"/>
  <c r="EZ12" s="1"/>
  <c r="ER12"/>
  <c r="ET12" s="1"/>
  <c r="BG4"/>
  <c r="BZ2"/>
  <c r="CA2" s="1"/>
  <c r="EN17"/>
  <c r="ER4"/>
  <c r="ET4" s="1"/>
  <c r="ER8"/>
  <c r="ET8" s="1"/>
  <c r="DR15"/>
  <c r="DR17"/>
  <c r="BV2"/>
  <c r="CK15"/>
  <c r="AV10"/>
  <c r="BV9"/>
  <c r="BV17"/>
  <c r="OY17" s="1"/>
  <c r="OZ17" s="1"/>
  <c r="DG8"/>
  <c r="CV13"/>
  <c r="BR5"/>
  <c r="BR15"/>
  <c r="AV12"/>
  <c r="CK9"/>
  <c r="DG12"/>
  <c r="EN6"/>
  <c r="EC12"/>
  <c r="CK5"/>
  <c r="BG11"/>
  <c r="KH23"/>
  <c r="KG4"/>
  <c r="ER2"/>
  <c r="ES2" s="1"/>
  <c r="KG15"/>
  <c r="KH15"/>
  <c r="KH9"/>
  <c r="KG9"/>
  <c r="KG12"/>
  <c r="KH12"/>
  <c r="BV14"/>
  <c r="BZ14"/>
  <c r="CA14" s="1"/>
  <c r="BV15"/>
  <c r="EY15"/>
  <c r="EZ15" s="1"/>
  <c r="EY3"/>
  <c r="EZ3" s="1"/>
  <c r="EY9"/>
  <c r="EZ9" s="1"/>
  <c r="EN13"/>
  <c r="EY13"/>
  <c r="EZ13" s="1"/>
  <c r="ER14"/>
  <c r="ET14" s="1"/>
  <c r="ER9"/>
  <c r="ES9" s="1"/>
  <c r="CK6"/>
  <c r="ER6"/>
  <c r="ES6" s="1"/>
  <c r="CK11"/>
  <c r="ER17"/>
  <c r="ET17" s="1"/>
  <c r="EY8"/>
  <c r="EZ8" s="1"/>
  <c r="Z3"/>
  <c r="BV23"/>
  <c r="BZ7"/>
  <c r="CA7" s="1"/>
  <c r="BV7"/>
  <c r="Z8"/>
  <c r="BZ10"/>
  <c r="CA10" s="1"/>
  <c r="BZ12"/>
  <c r="CA12" s="1"/>
  <c r="BZ13"/>
  <c r="CA13" s="1"/>
  <c r="EY11"/>
  <c r="EZ11" s="1"/>
  <c r="CV5"/>
  <c r="ER5"/>
  <c r="ET5" s="1"/>
  <c r="ER10"/>
  <c r="EY4"/>
  <c r="EZ4" s="1"/>
  <c r="BV4"/>
  <c r="BV5"/>
  <c r="EV5" s="1"/>
  <c r="EW5" s="1"/>
  <c r="BV6"/>
  <c r="BZ11"/>
  <c r="CA11" s="1"/>
  <c r="DR4"/>
  <c r="DR5"/>
  <c r="DR8"/>
  <c r="DR10"/>
  <c r="DR13"/>
  <c r="BZ5"/>
  <c r="CA5" s="1"/>
  <c r="ER15"/>
  <c r="ET15" s="1"/>
  <c r="AV3"/>
  <c r="AV23"/>
  <c r="AK7"/>
  <c r="BV13"/>
  <c r="BZ17"/>
  <c r="CA17" s="1"/>
  <c r="BV8"/>
  <c r="DG6"/>
  <c r="CV4"/>
  <c r="CV10"/>
  <c r="CV15"/>
  <c r="BR4"/>
  <c r="BR6"/>
  <c r="BR9"/>
  <c r="BR11"/>
  <c r="BR14"/>
  <c r="BR17"/>
  <c r="AV8"/>
  <c r="AK23"/>
  <c r="AK3"/>
  <c r="CV17"/>
  <c r="DG15"/>
  <c r="DG5"/>
  <c r="EN10"/>
  <c r="EN4"/>
  <c r="EC15"/>
  <c r="EC8"/>
  <c r="EN12"/>
  <c r="AK12"/>
  <c r="BG15"/>
  <c r="BG5"/>
  <c r="BG17"/>
  <c r="KG5"/>
  <c r="KH11"/>
  <c r="BZ3" i="40"/>
  <c r="CA3" s="1"/>
  <c r="AK4"/>
  <c r="AK18"/>
  <c r="AV4"/>
  <c r="AV11"/>
  <c r="AV18"/>
  <c r="BV15"/>
  <c r="BX15" s="1"/>
  <c r="BV18"/>
  <c r="BX18" s="1"/>
  <c r="Z13"/>
  <c r="Z20"/>
  <c r="AK2"/>
  <c r="BV8"/>
  <c r="BX8" s="1"/>
  <c r="FJ22"/>
  <c r="JG22" s="1"/>
  <c r="Z2"/>
  <c r="Z16"/>
  <c r="BV23"/>
  <c r="BV3"/>
  <c r="BX3" s="1"/>
  <c r="FJ12"/>
  <c r="FK12" s="1"/>
  <c r="Z12"/>
  <c r="FJ19"/>
  <c r="FK19" s="1"/>
  <c r="FJ8"/>
  <c r="JG8" s="1"/>
  <c r="AK15"/>
  <c r="AK23"/>
  <c r="BV16"/>
  <c r="BW16" s="1"/>
  <c r="AV20"/>
  <c r="AK20"/>
  <c r="AK13"/>
  <c r="MN5"/>
  <c r="MO5" s="1"/>
  <c r="MS3"/>
  <c r="PJ3"/>
  <c r="MS6"/>
  <c r="PJ6"/>
  <c r="MS9"/>
  <c r="PJ9"/>
  <c r="MS13"/>
  <c r="PJ13"/>
  <c r="MS18"/>
  <c r="PJ18"/>
  <c r="MS24"/>
  <c r="PJ24"/>
  <c r="PJ2"/>
  <c r="PJ8"/>
  <c r="PJ12"/>
  <c r="PJ16"/>
  <c r="PJ19"/>
  <c r="PJ25"/>
  <c r="PE4"/>
  <c r="PF4" s="1"/>
  <c r="MS5"/>
  <c r="PJ5"/>
  <c r="MS7"/>
  <c r="PJ7"/>
  <c r="MS11"/>
  <c r="PJ11"/>
  <c r="MS15"/>
  <c r="PJ15"/>
  <c r="MS20"/>
  <c r="PJ20"/>
  <c r="PJ4"/>
  <c r="PJ23"/>
  <c r="PE5"/>
  <c r="PF5" s="1"/>
  <c r="QX19" i="41"/>
  <c r="QY19" s="1"/>
  <c r="QX16"/>
  <c r="QY16" s="1"/>
  <c r="AD3" i="43"/>
  <c r="EC14" i="41"/>
  <c r="DG7"/>
  <c r="EN16"/>
  <c r="CV8"/>
  <c r="OA4"/>
  <c r="RC4"/>
  <c r="OA7"/>
  <c r="RC7"/>
  <c r="OA11"/>
  <c r="RC11"/>
  <c r="OA14"/>
  <c r="RC14"/>
  <c r="OA19"/>
  <c r="RC19"/>
  <c r="OA5"/>
  <c r="RC5"/>
  <c r="OA8"/>
  <c r="RC8"/>
  <c r="OA12"/>
  <c r="RC12"/>
  <c r="OA15"/>
  <c r="RC15"/>
  <c r="OA18"/>
  <c r="RC18"/>
  <c r="OA9"/>
  <c r="RC9"/>
  <c r="OA16"/>
  <c r="RC16"/>
  <c r="OA24"/>
  <c r="RC24"/>
  <c r="OA3"/>
  <c r="RC3"/>
  <c r="OA6"/>
  <c r="RC6"/>
  <c r="OA10"/>
  <c r="RC10"/>
  <c r="OA13"/>
  <c r="RC13"/>
  <c r="OA17"/>
  <c r="RC17"/>
  <c r="PD13" i="42"/>
  <c r="SQ13"/>
  <c r="PD3"/>
  <c r="SQ3"/>
  <c r="PD11"/>
  <c r="SQ11"/>
  <c r="PD4"/>
  <c r="SQ4"/>
  <c r="PD15"/>
  <c r="SQ15"/>
  <c r="PD9"/>
  <c r="SQ9"/>
  <c r="PD14"/>
  <c r="SQ14"/>
  <c r="FD5" i="41"/>
  <c r="RC2"/>
  <c r="EC7"/>
  <c r="NV24"/>
  <c r="NW24" s="1"/>
  <c r="NV14"/>
  <c r="NW14" s="1"/>
  <c r="FJ7"/>
  <c r="FK7" s="1"/>
  <c r="FJ11"/>
  <c r="FK11" s="1"/>
  <c r="EY9"/>
  <c r="FJ16"/>
  <c r="FK16" s="1"/>
  <c r="FJ14"/>
  <c r="FK14" s="1"/>
  <c r="FC7"/>
  <c r="JM7" s="1"/>
  <c r="JN7" s="1"/>
  <c r="EC9"/>
  <c r="FJ4"/>
  <c r="FK4" s="1"/>
  <c r="EC4"/>
  <c r="EY14"/>
  <c r="HM2"/>
  <c r="NV9"/>
  <c r="NW9" s="1"/>
  <c r="DR7"/>
  <c r="EY11"/>
  <c r="CV3"/>
  <c r="JP2"/>
  <c r="JS2" s="1"/>
  <c r="DR14"/>
  <c r="W3" i="45"/>
  <c r="EC2" i="42"/>
  <c r="EC4"/>
  <c r="EC6"/>
  <c r="EC10"/>
  <c r="EC13"/>
  <c r="EN2"/>
  <c r="X3" i="45"/>
  <c r="EN5" i="42"/>
  <c r="EN8"/>
  <c r="DG2"/>
  <c r="U3" i="45"/>
  <c r="DG4" i="42"/>
  <c r="DG10"/>
  <c r="DG13"/>
  <c r="DG17"/>
  <c r="CV12"/>
  <c r="S3" i="45"/>
  <c r="CK2" i="42"/>
  <c r="CK4"/>
  <c r="BG6"/>
  <c r="BG14"/>
  <c r="AV7"/>
  <c r="Z13"/>
  <c r="EN14"/>
  <c r="Z17"/>
  <c r="AK10"/>
  <c r="AK13"/>
  <c r="Z23"/>
  <c r="AK14"/>
  <c r="PD2"/>
  <c r="SR2" s="1"/>
  <c r="MN8" i="40"/>
  <c r="MO8" s="1"/>
  <c r="EY2"/>
  <c r="EY4"/>
  <c r="EY8"/>
  <c r="EY10"/>
  <c r="EY12"/>
  <c r="EY14"/>
  <c r="EY16"/>
  <c r="EY17"/>
  <c r="EY19"/>
  <c r="EY21"/>
  <c r="EY23"/>
  <c r="EY25"/>
  <c r="EN2"/>
  <c r="EN8"/>
  <c r="EN12"/>
  <c r="EN16"/>
  <c r="EN19"/>
  <c r="EN23"/>
  <c r="DR2"/>
  <c r="DR4"/>
  <c r="DR8"/>
  <c r="DR10"/>
  <c r="DR12"/>
  <c r="DR14"/>
  <c r="DR16"/>
  <c r="DR17"/>
  <c r="DR19"/>
  <c r="DR21"/>
  <c r="DR23"/>
  <c r="DR25"/>
  <c r="EC2"/>
  <c r="EC4"/>
  <c r="EC8"/>
  <c r="EC10"/>
  <c r="EC12"/>
  <c r="EC14"/>
  <c r="EC16"/>
  <c r="EC17"/>
  <c r="EC19"/>
  <c r="EC21"/>
  <c r="EC23"/>
  <c r="EC25"/>
  <c r="DG2"/>
  <c r="DG4"/>
  <c r="DG8"/>
  <c r="DG10"/>
  <c r="DG12"/>
  <c r="DG14"/>
  <c r="DG16"/>
  <c r="DG17"/>
  <c r="DG19"/>
  <c r="DG21"/>
  <c r="DG23"/>
  <c r="DG25"/>
  <c r="EN33"/>
  <c r="DR33"/>
  <c r="DG33"/>
  <c r="CK7"/>
  <c r="CK9"/>
  <c r="CK11"/>
  <c r="CK13"/>
  <c r="CK22"/>
  <c r="CK24"/>
  <c r="CK26"/>
  <c r="CV3"/>
  <c r="CV5"/>
  <c r="CV6"/>
  <c r="CV7"/>
  <c r="CV9"/>
  <c r="CV11"/>
  <c r="CV13"/>
  <c r="CV15"/>
  <c r="CV18"/>
  <c r="CV20"/>
  <c r="CV22"/>
  <c r="CV24"/>
  <c r="CV26"/>
  <c r="BR4"/>
  <c r="BR8"/>
  <c r="BR11"/>
  <c r="BR13"/>
  <c r="BR15"/>
  <c r="BR18"/>
  <c r="BR20"/>
  <c r="BR23"/>
  <c r="BR25"/>
  <c r="BR26"/>
  <c r="BG2"/>
  <c r="BG11"/>
  <c r="BG15"/>
  <c r="BG18"/>
  <c r="BG23"/>
  <c r="BG26"/>
  <c r="AK5"/>
  <c r="AK6"/>
  <c r="AK9"/>
  <c r="AK12"/>
  <c r="AK16"/>
  <c r="AK19"/>
  <c r="AV3"/>
  <c r="AV5"/>
  <c r="AV6"/>
  <c r="AV7"/>
  <c r="AV9"/>
  <c r="Z17"/>
  <c r="Z23"/>
  <c r="EN5"/>
  <c r="EN6"/>
  <c r="EN11"/>
  <c r="EN13"/>
  <c r="EN18"/>
  <c r="EN20"/>
  <c r="EN26"/>
  <c r="DR3"/>
  <c r="DR5"/>
  <c r="DR11"/>
  <c r="DR18"/>
  <c r="DR26"/>
  <c r="DG3"/>
  <c r="DG9"/>
  <c r="DG24"/>
  <c r="CK2"/>
  <c r="CK12"/>
  <c r="CK16"/>
  <c r="FC19"/>
  <c r="BR16"/>
  <c r="BR19"/>
  <c r="BR21"/>
  <c r="BG19"/>
  <c r="PJ33"/>
  <c r="PK33" s="1"/>
  <c r="MN4"/>
  <c r="MO4" s="1"/>
  <c r="BG21"/>
  <c r="AK17"/>
  <c r="AV24"/>
  <c r="Z3"/>
  <c r="BZ6"/>
  <c r="CA6" s="1"/>
  <c r="FD5"/>
  <c r="BG10"/>
  <c r="BG16"/>
  <c r="BG22"/>
  <c r="BZ26"/>
  <c r="CA26" s="1"/>
  <c r="AK10"/>
  <c r="AV10"/>
  <c r="AV14"/>
  <c r="AV17"/>
  <c r="AV21"/>
  <c r="BZ4"/>
  <c r="CA4" s="1"/>
  <c r="BZ11"/>
  <c r="CA11" s="1"/>
  <c r="BV11"/>
  <c r="FJ15"/>
  <c r="JG15" s="1"/>
  <c r="BZ15"/>
  <c r="CA15" s="1"/>
  <c r="FJ18"/>
  <c r="JG18" s="1"/>
  <c r="BZ18"/>
  <c r="CA18" s="1"/>
  <c r="FJ5"/>
  <c r="JG5" s="1"/>
  <c r="Z5"/>
  <c r="BZ7"/>
  <c r="CA7" s="1"/>
  <c r="BV7"/>
  <c r="BZ13"/>
  <c r="CA13" s="1"/>
  <c r="BV13"/>
  <c r="BZ20"/>
  <c r="CA20" s="1"/>
  <c r="BV20"/>
  <c r="BR12"/>
  <c r="BR17"/>
  <c r="BR2"/>
  <c r="BG20"/>
  <c r="BR6"/>
  <c r="BG12"/>
  <c r="BV26"/>
  <c r="EY26"/>
  <c r="FJ6"/>
  <c r="FK6" s="1"/>
  <c r="CK8"/>
  <c r="FC10"/>
  <c r="FE10" s="1"/>
  <c r="FC14"/>
  <c r="FE14" s="1"/>
  <c r="CK19"/>
  <c r="CK23"/>
  <c r="FC25"/>
  <c r="JB25" s="1"/>
  <c r="JC25" s="1"/>
  <c r="BZ14"/>
  <c r="CA14" s="1"/>
  <c r="Z21"/>
  <c r="BZ24"/>
  <c r="CA24" s="1"/>
  <c r="BZ25"/>
  <c r="CA25" s="1"/>
  <c r="EY22"/>
  <c r="FJ3"/>
  <c r="FK3" s="1"/>
  <c r="FJ24"/>
  <c r="FK24" s="1"/>
  <c r="CK5"/>
  <c r="FC6"/>
  <c r="FD6" s="1"/>
  <c r="FC9"/>
  <c r="CK15"/>
  <c r="CK18"/>
  <c r="FC20"/>
  <c r="FD20" s="1"/>
  <c r="FC24"/>
  <c r="FD24" s="1"/>
  <c r="CV33"/>
  <c r="FC33"/>
  <c r="BZ9"/>
  <c r="CA9" s="1"/>
  <c r="BV17"/>
  <c r="BV33"/>
  <c r="EN10"/>
  <c r="EN25"/>
  <c r="DR13"/>
  <c r="EC3"/>
  <c r="DG5"/>
  <c r="DG18"/>
  <c r="CV4"/>
  <c r="CV17"/>
  <c r="BR3"/>
  <c r="BZ12"/>
  <c r="CA12" s="1"/>
  <c r="EY6"/>
  <c r="EN4"/>
  <c r="EN17"/>
  <c r="DR6"/>
  <c r="EC9"/>
  <c r="DG11"/>
  <c r="CV10"/>
  <c r="BZ2"/>
  <c r="CA2" s="1"/>
  <c r="BZ19"/>
  <c r="CA19" s="1"/>
  <c r="Z19"/>
  <c r="EN14"/>
  <c r="EC6"/>
  <c r="FC15"/>
  <c r="FE15" s="1"/>
  <c r="FC21"/>
  <c r="BR10"/>
  <c r="BZ8"/>
  <c r="CA8" s="1"/>
  <c r="FJ23"/>
  <c r="FK23" s="1"/>
  <c r="AV12"/>
  <c r="FJ16"/>
  <c r="FK16" s="1"/>
  <c r="Z9"/>
  <c r="BV14"/>
  <c r="AK22"/>
  <c r="BV22"/>
  <c r="DG22"/>
  <c r="EC13"/>
  <c r="EY5"/>
  <c r="EY11"/>
  <c r="EY18"/>
  <c r="CV12"/>
  <c r="EC11"/>
  <c r="EC18"/>
  <c r="EC26"/>
  <c r="CV19"/>
  <c r="BR9"/>
  <c r="BV6"/>
  <c r="DR24"/>
  <c r="BG4"/>
  <c r="FD34"/>
  <c r="BR14"/>
  <c r="BR24"/>
  <c r="FC16"/>
  <c r="CK10"/>
  <c r="DG20"/>
  <c r="DG6"/>
  <c r="EC5"/>
  <c r="DR15"/>
  <c r="EN24"/>
  <c r="EN15"/>
  <c r="EN7"/>
  <c r="OA2" i="41"/>
  <c r="DR9"/>
  <c r="DR16"/>
  <c r="CV12"/>
  <c r="BR8"/>
  <c r="EY3"/>
  <c r="EY8"/>
  <c r="EY12"/>
  <c r="EY15"/>
  <c r="EY18"/>
  <c r="EC5"/>
  <c r="EC8"/>
  <c r="EC12"/>
  <c r="EC15"/>
  <c r="EC18"/>
  <c r="EN5"/>
  <c r="EN8"/>
  <c r="EN12"/>
  <c r="EN15"/>
  <c r="EN18"/>
  <c r="DG3"/>
  <c r="DG5"/>
  <c r="DG6"/>
  <c r="DG8"/>
  <c r="DG10"/>
  <c r="DG12"/>
  <c r="DG13"/>
  <c r="DG15"/>
  <c r="DG17"/>
  <c r="DG18"/>
  <c r="DR2"/>
  <c r="V3" i="43"/>
  <c r="DG2" i="41"/>
  <c r="U3" i="43"/>
  <c r="CK5" i="41"/>
  <c r="CK7"/>
  <c r="CK18"/>
  <c r="CV15"/>
  <c r="CV18"/>
  <c r="BR3"/>
  <c r="BR9"/>
  <c r="BR11"/>
  <c r="BR2"/>
  <c r="R3" i="43"/>
  <c r="BG5" i="41"/>
  <c r="DR24"/>
  <c r="DR11"/>
  <c r="DR4"/>
  <c r="JR2"/>
  <c r="JR19"/>
  <c r="JR24"/>
  <c r="JR18"/>
  <c r="JR3"/>
  <c r="JR4"/>
  <c r="JR5"/>
  <c r="JR6"/>
  <c r="JR7"/>
  <c r="JR8"/>
  <c r="JR9"/>
  <c r="JR10"/>
  <c r="JR11"/>
  <c r="JR12"/>
  <c r="JR13"/>
  <c r="JR14"/>
  <c r="JR15"/>
  <c r="JR16"/>
  <c r="JR17"/>
  <c r="FE26" i="40"/>
  <c r="OY27" i="42"/>
  <c r="OZ27" s="1"/>
  <c r="PC23"/>
  <c r="PC27"/>
  <c r="PC5"/>
  <c r="PC8"/>
  <c r="PC12"/>
  <c r="PC17"/>
  <c r="PC7"/>
  <c r="PC16"/>
  <c r="PC6"/>
  <c r="PC10"/>
  <c r="NV16" i="41"/>
  <c r="NW16" s="1"/>
  <c r="NV25"/>
  <c r="NW25" s="1"/>
  <c r="NV12"/>
  <c r="NW12" s="1"/>
  <c r="EV2" i="42"/>
  <c r="EW2" s="1"/>
  <c r="JB5" i="40"/>
  <c r="JC5" s="1"/>
  <c r="JM24" i="41"/>
  <c r="JN24" s="1"/>
  <c r="BX8"/>
  <c r="FD10"/>
  <c r="KJ16" i="42"/>
  <c r="KK16" s="1"/>
  <c r="KJ27"/>
  <c r="KK27" s="1"/>
  <c r="JM2" i="41"/>
  <c r="JN2" s="1"/>
  <c r="JM26"/>
  <c r="JN26" s="1"/>
  <c r="FD32"/>
  <c r="FD18"/>
  <c r="JM9"/>
  <c r="JN9" s="1"/>
  <c r="JM27"/>
  <c r="JN27" s="1"/>
  <c r="JS19"/>
  <c r="JB23" i="40"/>
  <c r="JC23" s="1"/>
  <c r="JG7"/>
  <c r="FK22"/>
  <c r="FK33"/>
  <c r="JG33"/>
  <c r="JG10"/>
  <c r="JG4"/>
  <c r="JG2"/>
  <c r="FK34"/>
  <c r="JG34"/>
  <c r="JH34" s="1"/>
  <c r="FK14"/>
  <c r="JG21"/>
  <c r="KK28" i="42"/>
  <c r="BW19" i="41"/>
  <c r="JS29"/>
  <c r="JT29" s="1"/>
  <c r="JS9"/>
  <c r="JS27"/>
  <c r="JT27" s="1"/>
  <c r="JS28"/>
  <c r="JT28" s="1"/>
  <c r="JS24"/>
  <c r="JS5"/>
  <c r="JS17"/>
  <c r="JS26"/>
  <c r="JT26" s="1"/>
  <c r="JS25"/>
  <c r="FG13"/>
  <c r="FH13" s="1"/>
  <c r="JM3"/>
  <c r="JN3" s="1"/>
  <c r="KJ29" i="42"/>
  <c r="KK29" s="1"/>
  <c r="KO9"/>
  <c r="PE9" s="1"/>
  <c r="KO27"/>
  <c r="KP27" s="1"/>
  <c r="KO16"/>
  <c r="KP16" s="1"/>
  <c r="KO29"/>
  <c r="KP29" s="1"/>
  <c r="KO11"/>
  <c r="PE11" s="1"/>
  <c r="KO10"/>
  <c r="KP10" s="1"/>
  <c r="KO30"/>
  <c r="KP30" s="1"/>
  <c r="KO28"/>
  <c r="KP28" s="1"/>
  <c r="JJ2" i="41"/>
  <c r="AB3" i="45"/>
  <c r="BX38" i="42"/>
  <c r="BW38"/>
  <c r="II33" i="40"/>
  <c r="GQ2" i="42"/>
  <c r="FG3" i="41"/>
  <c r="FH3" s="1"/>
  <c r="FD4"/>
  <c r="BW18"/>
  <c r="FE13"/>
  <c r="BW10" i="40"/>
  <c r="FD28" i="41"/>
  <c r="FE28"/>
  <c r="BW33"/>
  <c r="BX33"/>
  <c r="FD6"/>
  <c r="FE27"/>
  <c r="FD27"/>
  <c r="BX16"/>
  <c r="FE15"/>
  <c r="FD15"/>
  <c r="FD25"/>
  <c r="FE25"/>
  <c r="FD16"/>
  <c r="FE16"/>
  <c r="BX13"/>
  <c r="FE26"/>
  <c r="FD26"/>
  <c r="FE29"/>
  <c r="FD29"/>
  <c r="FD11"/>
  <c r="BW36"/>
  <c r="BX36"/>
  <c r="BW3" i="42"/>
  <c r="ET7"/>
  <c r="ES7"/>
  <c r="ET23"/>
  <c r="ES23"/>
  <c r="BW28"/>
  <c r="EV28"/>
  <c r="EW28" s="1"/>
  <c r="ET3"/>
  <c r="ES3"/>
  <c r="ET9"/>
  <c r="BX36"/>
  <c r="BW36"/>
  <c r="ET27"/>
  <c r="ES27"/>
  <c r="ES5"/>
  <c r="ET32"/>
  <c r="ES32"/>
  <c r="BW5"/>
  <c r="BW34"/>
  <c r="BX34"/>
  <c r="BW32"/>
  <c r="BX32"/>
  <c r="EV32"/>
  <c r="EW32" s="1"/>
  <c r="BW33"/>
  <c r="BX33"/>
  <c r="ET28"/>
  <c r="ES28"/>
  <c r="BX10"/>
  <c r="ET31"/>
  <c r="ES31"/>
  <c r="ES33"/>
  <c r="ET33"/>
  <c r="BW29"/>
  <c r="EV29"/>
  <c r="EW29" s="1"/>
  <c r="BW35"/>
  <c r="BX35"/>
  <c r="BX11"/>
  <c r="EV27"/>
  <c r="EW27" s="1"/>
  <c r="BW27"/>
  <c r="BX27"/>
  <c r="FE4" i="40"/>
  <c r="BX12"/>
  <c r="BX19"/>
  <c r="FE37"/>
  <c r="FD37"/>
  <c r="BX24"/>
  <c r="FE12"/>
  <c r="FE33"/>
  <c r="BX9"/>
  <c r="FD23"/>
  <c r="BW25"/>
  <c r="BX25"/>
  <c r="BX33"/>
  <c r="BW33"/>
  <c r="BW24" i="41"/>
  <c r="FG24"/>
  <c r="FH24" s="1"/>
  <c r="BW25"/>
  <c r="FG25"/>
  <c r="FH25" s="1"/>
  <c r="BW26"/>
  <c r="FG26"/>
  <c r="FH26" s="1"/>
  <c r="BW28"/>
  <c r="BX28"/>
  <c r="FG28"/>
  <c r="FH28" s="1"/>
  <c r="BX4"/>
  <c r="BW29"/>
  <c r="BX29"/>
  <c r="FG29"/>
  <c r="FH29" s="1"/>
  <c r="BX34"/>
  <c r="BW34"/>
  <c r="BW10"/>
  <c r="BX14"/>
  <c r="BW14"/>
  <c r="BX4" i="40"/>
  <c r="BW36"/>
  <c r="BX36"/>
  <c r="FG36"/>
  <c r="FH36" s="1"/>
  <c r="BX6" i="41"/>
  <c r="BW6"/>
  <c r="BX2"/>
  <c r="FG27"/>
  <c r="FH27" s="1"/>
  <c r="BX27"/>
  <c r="BW27"/>
  <c r="BX15"/>
  <c r="BX37" i="42"/>
  <c r="BW37"/>
  <c r="BW38" i="40"/>
  <c r="BX38"/>
  <c r="BW35" i="41"/>
  <c r="BX35"/>
  <c r="BW32"/>
  <c r="FG32"/>
  <c r="FH32" s="1"/>
  <c r="BX39" i="40"/>
  <c r="BW39"/>
  <c r="BX12" i="41"/>
  <c r="BW12"/>
  <c r="BX30" i="42"/>
  <c r="EV30"/>
  <c r="EW30" s="1"/>
  <c r="BW30"/>
  <c r="BW9" i="41"/>
  <c r="BX5" i="40"/>
  <c r="BW5"/>
  <c r="FG5"/>
  <c r="FH5" s="1"/>
  <c r="FG37"/>
  <c r="FH37" s="1"/>
  <c r="BX37"/>
  <c r="BW37"/>
  <c r="BX5" i="41"/>
  <c r="BX7"/>
  <c r="BX11"/>
  <c r="BW11"/>
  <c r="QX9" l="1"/>
  <c r="QY9" s="1"/>
  <c r="FG9"/>
  <c r="FH9" s="1"/>
  <c r="FG17"/>
  <c r="FH17" s="1"/>
  <c r="FG6"/>
  <c r="FH6" s="1"/>
  <c r="FE17"/>
  <c r="BX3"/>
  <c r="FE7"/>
  <c r="JS10"/>
  <c r="NV5"/>
  <c r="NW5" s="1"/>
  <c r="NV15"/>
  <c r="NW15" s="1"/>
  <c r="NV3"/>
  <c r="NW3" s="1"/>
  <c r="RD24"/>
  <c r="QX3"/>
  <c r="QY3" s="1"/>
  <c r="QX14"/>
  <c r="QY14" s="1"/>
  <c r="BX9"/>
  <c r="BX17"/>
  <c r="BX10"/>
  <c r="FG10"/>
  <c r="FH10" s="1"/>
  <c r="FG4"/>
  <c r="FH4" s="1"/>
  <c r="BW4"/>
  <c r="FE3"/>
  <c r="FD8"/>
  <c r="FE6"/>
  <c r="FD9"/>
  <c r="JS13"/>
  <c r="JT13" s="1"/>
  <c r="JS6"/>
  <c r="JS3"/>
  <c r="JT3" s="1"/>
  <c r="JM19"/>
  <c r="JN19" s="1"/>
  <c r="NV6"/>
  <c r="NW6" s="1"/>
  <c r="JM6"/>
  <c r="JN6" s="1"/>
  <c r="JM5"/>
  <c r="JN5" s="1"/>
  <c r="QX5"/>
  <c r="QY5" s="1"/>
  <c r="MN33" i="40"/>
  <c r="MO33" s="1"/>
  <c r="ET6" i="42"/>
  <c r="EV16"/>
  <c r="EW16" s="1"/>
  <c r="ES17"/>
  <c r="ES4"/>
  <c r="KO4"/>
  <c r="PE4" s="1"/>
  <c r="SS4" s="1"/>
  <c r="ST4" s="1"/>
  <c r="SL10"/>
  <c r="SM10" s="1"/>
  <c r="FG11" i="41"/>
  <c r="FH11" s="1"/>
  <c r="FG5"/>
  <c r="FH5" s="1"/>
  <c r="FG12"/>
  <c r="FH12" s="1"/>
  <c r="BW13"/>
  <c r="FG19"/>
  <c r="FH19" s="1"/>
  <c r="BW16"/>
  <c r="FG18"/>
  <c r="FH18" s="1"/>
  <c r="BX18"/>
  <c r="FG16"/>
  <c r="FH16" s="1"/>
  <c r="JM13"/>
  <c r="JN13" s="1"/>
  <c r="JS18"/>
  <c r="OB18" s="1"/>
  <c r="JS15"/>
  <c r="OB15" s="1"/>
  <c r="JS12"/>
  <c r="OB12" s="1"/>
  <c r="JS8"/>
  <c r="JT8" s="1"/>
  <c r="JS7"/>
  <c r="OB7" s="1"/>
  <c r="JM18"/>
  <c r="JN18" s="1"/>
  <c r="JM11"/>
  <c r="JN11" s="1"/>
  <c r="JM10"/>
  <c r="JN10" s="1"/>
  <c r="NV18"/>
  <c r="NW18" s="1"/>
  <c r="NV11"/>
  <c r="NW11" s="1"/>
  <c r="NV4"/>
  <c r="NW4" s="1"/>
  <c r="QX4"/>
  <c r="QY4" s="1"/>
  <c r="SL11" i="42"/>
  <c r="SM11" s="1"/>
  <c r="BW15" i="40"/>
  <c r="FD7"/>
  <c r="FG12"/>
  <c r="FH12" s="1"/>
  <c r="FK8"/>
  <c r="JG17"/>
  <c r="FK25"/>
  <c r="FK9"/>
  <c r="JG13"/>
  <c r="JG11"/>
  <c r="MN21"/>
  <c r="MO21" s="1"/>
  <c r="BW18"/>
  <c r="BX23"/>
  <c r="BW8"/>
  <c r="FG3"/>
  <c r="FH3" s="1"/>
  <c r="JG19"/>
  <c r="JG12"/>
  <c r="FK18"/>
  <c r="JB18"/>
  <c r="JC18" s="1"/>
  <c r="MN2"/>
  <c r="MO2" s="1"/>
  <c r="PE2"/>
  <c r="PF2" s="1"/>
  <c r="JB19"/>
  <c r="JC19" s="1"/>
  <c r="FG4"/>
  <c r="FH4" s="1"/>
  <c r="BW4"/>
  <c r="BX2"/>
  <c r="FD22"/>
  <c r="BW19"/>
  <c r="JG20"/>
  <c r="FK26"/>
  <c r="MN9"/>
  <c r="MO9" s="1"/>
  <c r="MN19"/>
  <c r="MO19" s="1"/>
  <c r="FE17"/>
  <c r="FD2"/>
  <c r="FD11"/>
  <c r="JG3"/>
  <c r="FK5"/>
  <c r="FK15"/>
  <c r="JS14" i="41"/>
  <c r="JT14" s="1"/>
  <c r="BW17"/>
  <c r="BW15"/>
  <c r="FG15"/>
  <c r="FH15" s="1"/>
  <c r="FG2"/>
  <c r="FH2" s="1"/>
  <c r="FG14"/>
  <c r="FH14" s="1"/>
  <c r="FD14"/>
  <c r="FG8"/>
  <c r="FH8" s="1"/>
  <c r="FE2"/>
  <c r="FD12"/>
  <c r="JS11"/>
  <c r="OB11" s="1"/>
  <c r="JS4"/>
  <c r="NV2"/>
  <c r="NW2" s="1"/>
  <c r="JM14"/>
  <c r="JN14" s="1"/>
  <c r="NV8"/>
  <c r="NW8" s="1"/>
  <c r="NV17"/>
  <c r="NW17" s="1"/>
  <c r="NV7"/>
  <c r="NW7" s="1"/>
  <c r="JM15"/>
  <c r="JN15" s="1"/>
  <c r="K3" i="43"/>
  <c r="JM8" i="41"/>
  <c r="JN8" s="1"/>
  <c r="JM12"/>
  <c r="JN12" s="1"/>
  <c r="JM17"/>
  <c r="JN17" s="1"/>
  <c r="QX2"/>
  <c r="QY2" s="1"/>
  <c r="BW16" i="42"/>
  <c r="ET16"/>
  <c r="BX16"/>
  <c r="OY16"/>
  <c r="OZ16" s="1"/>
  <c r="J3" i="45"/>
  <c r="K3"/>
  <c r="PE23" i="40"/>
  <c r="PF23" s="1"/>
  <c r="PE8"/>
  <c r="PF8" s="1"/>
  <c r="BW7"/>
  <c r="FG18"/>
  <c r="FH18" s="1"/>
  <c r="BW23"/>
  <c r="FG8"/>
  <c r="FH8" s="1"/>
  <c r="FE8"/>
  <c r="BW12"/>
  <c r="BX16"/>
  <c r="BX21"/>
  <c r="JB12"/>
  <c r="JC12" s="1"/>
  <c r="JB8"/>
  <c r="JC8" s="1"/>
  <c r="FD18"/>
  <c r="MN23"/>
  <c r="MO23" s="1"/>
  <c r="MN12"/>
  <c r="MO12" s="1"/>
  <c r="PE18"/>
  <c r="PF18" s="1"/>
  <c r="JB4"/>
  <c r="JC4" s="1"/>
  <c r="FD13"/>
  <c r="FE13"/>
  <c r="QX12" i="41"/>
  <c r="QY12" s="1"/>
  <c r="QX11"/>
  <c r="QY11" s="1"/>
  <c r="QX8"/>
  <c r="QY8" s="1"/>
  <c r="RD11"/>
  <c r="RD15"/>
  <c r="RD13"/>
  <c r="RD17"/>
  <c r="RD9"/>
  <c r="RD18"/>
  <c r="RD6"/>
  <c r="RD3"/>
  <c r="RD8"/>
  <c r="RD5"/>
  <c r="RD19"/>
  <c r="RD4"/>
  <c r="J3" i="43"/>
  <c r="MN3" i="40"/>
  <c r="MO3" s="1"/>
  <c r="FG23"/>
  <c r="FH23" s="1"/>
  <c r="BW2"/>
  <c r="FE3"/>
  <c r="JB3"/>
  <c r="JC3" s="1"/>
  <c r="PE16"/>
  <c r="PF16" s="1"/>
  <c r="FG2"/>
  <c r="FH2" s="1"/>
  <c r="FE20"/>
  <c r="JG24"/>
  <c r="MT24" s="1"/>
  <c r="JG23"/>
  <c r="MT23" s="1"/>
  <c r="PE14"/>
  <c r="PF14" s="1"/>
  <c r="BW17"/>
  <c r="PK4"/>
  <c r="PK25"/>
  <c r="PK16"/>
  <c r="PK8"/>
  <c r="PK23"/>
  <c r="PK20"/>
  <c r="PK15"/>
  <c r="PK19"/>
  <c r="PK12"/>
  <c r="PK2"/>
  <c r="MN18"/>
  <c r="MO18" s="1"/>
  <c r="FG24"/>
  <c r="FH24" s="1"/>
  <c r="BX26"/>
  <c r="BX14"/>
  <c r="FG16"/>
  <c r="FH16" s="1"/>
  <c r="JB24"/>
  <c r="JC24" s="1"/>
  <c r="JB17"/>
  <c r="JC17" s="1"/>
  <c r="PK11"/>
  <c r="PK24"/>
  <c r="PK18"/>
  <c r="PK13"/>
  <c r="PK9"/>
  <c r="PK6"/>
  <c r="PK3"/>
  <c r="SL5" i="42"/>
  <c r="SM5" s="1"/>
  <c r="BW17"/>
  <c r="BW2"/>
  <c r="SL3"/>
  <c r="SM3" s="1"/>
  <c r="BW10"/>
  <c r="BW8"/>
  <c r="BX13"/>
  <c r="BX6"/>
  <c r="OY4"/>
  <c r="OZ4" s="1"/>
  <c r="SL7"/>
  <c r="SM7" s="1"/>
  <c r="OY23"/>
  <c r="OZ23" s="1"/>
  <c r="BX14"/>
  <c r="BW9"/>
  <c r="BW12"/>
  <c r="ES8"/>
  <c r="KO14"/>
  <c r="PE14" s="1"/>
  <c r="PF14" s="1"/>
  <c r="KJ12"/>
  <c r="KK12" s="1"/>
  <c r="ES13"/>
  <c r="EV11"/>
  <c r="EW11" s="1"/>
  <c r="SL6"/>
  <c r="SM6" s="1"/>
  <c r="ET11"/>
  <c r="ES14"/>
  <c r="KJ10"/>
  <c r="KK10" s="1"/>
  <c r="OY9"/>
  <c r="OZ9" s="1"/>
  <c r="OY10"/>
  <c r="OZ10" s="1"/>
  <c r="SL4"/>
  <c r="SM4" s="1"/>
  <c r="OY12"/>
  <c r="OZ12" s="1"/>
  <c r="BX5"/>
  <c r="BX12"/>
  <c r="ES11"/>
  <c r="ET2"/>
  <c r="KO17"/>
  <c r="KP17" s="1"/>
  <c r="KO12"/>
  <c r="KP12" s="1"/>
  <c r="KO5"/>
  <c r="KP5" s="1"/>
  <c r="KO2"/>
  <c r="PE2" s="1"/>
  <c r="SS2" s="1"/>
  <c r="KO13"/>
  <c r="PE13" s="1"/>
  <c r="SS13" s="1"/>
  <c r="ST13" s="1"/>
  <c r="KO15"/>
  <c r="PE15" s="1"/>
  <c r="PF15" s="1"/>
  <c r="KJ9"/>
  <c r="KK9" s="1"/>
  <c r="KJ5"/>
  <c r="KK5" s="1"/>
  <c r="EV9"/>
  <c r="EW9" s="1"/>
  <c r="BX9"/>
  <c r="OY5"/>
  <c r="OZ5" s="1"/>
  <c r="OY2"/>
  <c r="OZ2" s="1"/>
  <c r="OY11"/>
  <c r="OZ11" s="1"/>
  <c r="SL2"/>
  <c r="SM2" s="1"/>
  <c r="SL9"/>
  <c r="SM9" s="1"/>
  <c r="SL13"/>
  <c r="SM13" s="1"/>
  <c r="SL12"/>
  <c r="SM12" s="1"/>
  <c r="EV15"/>
  <c r="EW15" s="1"/>
  <c r="KJ11"/>
  <c r="KK11" s="1"/>
  <c r="BW11"/>
  <c r="BW6"/>
  <c r="BW7"/>
  <c r="EV23"/>
  <c r="EW23" s="1"/>
  <c r="EV3"/>
  <c r="EW3" s="1"/>
  <c r="BX3"/>
  <c r="KO6"/>
  <c r="PE6" s="1"/>
  <c r="PF6" s="1"/>
  <c r="SS11"/>
  <c r="ST11" s="1"/>
  <c r="KO23"/>
  <c r="KP23" s="1"/>
  <c r="SS15"/>
  <c r="ST15" s="1"/>
  <c r="KJ3"/>
  <c r="KK3" s="1"/>
  <c r="KJ6"/>
  <c r="KK6" s="1"/>
  <c r="KJ7"/>
  <c r="KK7" s="1"/>
  <c r="OY3"/>
  <c r="OZ3" s="1"/>
  <c r="SL8"/>
  <c r="SM8" s="1"/>
  <c r="SR9"/>
  <c r="OY14"/>
  <c r="OZ14" s="1"/>
  <c r="SL17"/>
  <c r="SM17" s="1"/>
  <c r="KJ2"/>
  <c r="KK2" s="1"/>
  <c r="BW14"/>
  <c r="ES12"/>
  <c r="BX7"/>
  <c r="BX4"/>
  <c r="ET10"/>
  <c r="EV12"/>
  <c r="EW12" s="1"/>
  <c r="BX23"/>
  <c r="EV17"/>
  <c r="EW17" s="1"/>
  <c r="ES15"/>
  <c r="BX2"/>
  <c r="BX17"/>
  <c r="KO8"/>
  <c r="KP8" s="1"/>
  <c r="KO3"/>
  <c r="PE3" s="1"/>
  <c r="SS3" s="1"/>
  <c r="ST3" s="1"/>
  <c r="SS14"/>
  <c r="ST14" s="1"/>
  <c r="KO7"/>
  <c r="KP7" s="1"/>
  <c r="SS9"/>
  <c r="ST9" s="1"/>
  <c r="KJ14"/>
  <c r="KK14" s="1"/>
  <c r="KJ8"/>
  <c r="KK8" s="1"/>
  <c r="KJ17"/>
  <c r="KK17" s="1"/>
  <c r="EV10"/>
  <c r="EW10" s="1"/>
  <c r="OY6"/>
  <c r="OZ6" s="1"/>
  <c r="OY7"/>
  <c r="OZ7" s="1"/>
  <c r="SL23"/>
  <c r="SM23" s="1"/>
  <c r="SL14"/>
  <c r="SM14" s="1"/>
  <c r="OY15"/>
  <c r="OZ15" s="1"/>
  <c r="EV13"/>
  <c r="EW13" s="1"/>
  <c r="EV14"/>
  <c r="EW14" s="1"/>
  <c r="BW15"/>
  <c r="BX15"/>
  <c r="EV6"/>
  <c r="EW6" s="1"/>
  <c r="EV7"/>
  <c r="EW7" s="1"/>
  <c r="BW4"/>
  <c r="EV4"/>
  <c r="EW4" s="1"/>
  <c r="ES10"/>
  <c r="BW23"/>
  <c r="BW13"/>
  <c r="KJ4"/>
  <c r="KK4" s="1"/>
  <c r="KJ15"/>
  <c r="KK15" s="1"/>
  <c r="KJ13"/>
  <c r="KK13" s="1"/>
  <c r="KJ23"/>
  <c r="KK23" s="1"/>
  <c r="OY8"/>
  <c r="OZ8" s="1"/>
  <c r="OY13"/>
  <c r="OZ13" s="1"/>
  <c r="SL15"/>
  <c r="SM15" s="1"/>
  <c r="BX8"/>
  <c r="EV8"/>
  <c r="EW8" s="1"/>
  <c r="PE3" i="40"/>
  <c r="PF3" s="1"/>
  <c r="BW3"/>
  <c r="PK5"/>
  <c r="PK7"/>
  <c r="PE20"/>
  <c r="PF20" s="1"/>
  <c r="PE21"/>
  <c r="PF21" s="1"/>
  <c r="PE10"/>
  <c r="PF10" s="1"/>
  <c r="PE24"/>
  <c r="PF24" s="1"/>
  <c r="PE25"/>
  <c r="PF25" s="1"/>
  <c r="BW13"/>
  <c r="PE13"/>
  <c r="PF13" s="1"/>
  <c r="BX7"/>
  <c r="PE7"/>
  <c r="PF7" s="1"/>
  <c r="BW11"/>
  <c r="PE11"/>
  <c r="PF11" s="1"/>
  <c r="BW22"/>
  <c r="PE22"/>
  <c r="PF22" s="1"/>
  <c r="JB26"/>
  <c r="JC26" s="1"/>
  <c r="PE26"/>
  <c r="PF26" s="1"/>
  <c r="BX11"/>
  <c r="FE6"/>
  <c r="JB21"/>
  <c r="JC21" s="1"/>
  <c r="FD21"/>
  <c r="FE21"/>
  <c r="PE6"/>
  <c r="PF6" s="1"/>
  <c r="PE17"/>
  <c r="PF17" s="1"/>
  <c r="PE19"/>
  <c r="PF19" s="1"/>
  <c r="PE9"/>
  <c r="PF9" s="1"/>
  <c r="PE15"/>
  <c r="PF15" s="1"/>
  <c r="RD7" i="41"/>
  <c r="RD10"/>
  <c r="RD16"/>
  <c r="RD12"/>
  <c r="RD14"/>
  <c r="QX7"/>
  <c r="QY7" s="1"/>
  <c r="SR3" i="42"/>
  <c r="SR4"/>
  <c r="SR15"/>
  <c r="SR14"/>
  <c r="SR11"/>
  <c r="SR13"/>
  <c r="PD6"/>
  <c r="SQ6"/>
  <c r="PD7"/>
  <c r="SQ7"/>
  <c r="PD12"/>
  <c r="SQ12"/>
  <c r="PD5"/>
  <c r="SQ5"/>
  <c r="PD23"/>
  <c r="SQ23"/>
  <c r="PD10"/>
  <c r="SQ10"/>
  <c r="PD16"/>
  <c r="SQ16"/>
  <c r="PD17"/>
  <c r="SQ17"/>
  <c r="PD8"/>
  <c r="SQ8"/>
  <c r="FG7" i="41"/>
  <c r="FH7" s="1"/>
  <c r="FD7"/>
  <c r="JS16"/>
  <c r="JT16" s="1"/>
  <c r="RD2"/>
  <c r="PE12" i="42"/>
  <c r="PF12" s="1"/>
  <c r="PE5"/>
  <c r="PE10"/>
  <c r="PF10" s="1"/>
  <c r="PE17"/>
  <c r="PF17" s="1"/>
  <c r="PE16"/>
  <c r="FG6" i="40"/>
  <c r="FH6" s="1"/>
  <c r="KP6" i="42"/>
  <c r="FG21" i="40"/>
  <c r="FH21" s="1"/>
  <c r="FD14"/>
  <c r="JB6"/>
  <c r="JC6" s="1"/>
  <c r="MN14"/>
  <c r="MO14" s="1"/>
  <c r="FG19"/>
  <c r="FH19" s="1"/>
  <c r="JB33"/>
  <c r="JC33" s="1"/>
  <c r="MN20"/>
  <c r="MO20" s="1"/>
  <c r="BW20"/>
  <c r="FG15"/>
  <c r="FH15" s="1"/>
  <c r="FG33"/>
  <c r="FH33" s="1"/>
  <c r="FD9"/>
  <c r="FD25"/>
  <c r="FE24"/>
  <c r="FD10"/>
  <c r="BX22"/>
  <c r="JG16"/>
  <c r="JH16" s="1"/>
  <c r="JG6"/>
  <c r="JH6" s="1"/>
  <c r="JB22"/>
  <c r="JC22" s="1"/>
  <c r="JB10"/>
  <c r="JC10" s="1"/>
  <c r="JB9"/>
  <c r="JC9" s="1"/>
  <c r="JH8"/>
  <c r="MT8"/>
  <c r="JH14"/>
  <c r="MT14"/>
  <c r="JH23"/>
  <c r="JH19"/>
  <c r="MT19"/>
  <c r="JH2"/>
  <c r="MT2"/>
  <c r="JH17"/>
  <c r="MT17"/>
  <c r="JH4"/>
  <c r="MT4"/>
  <c r="JH12"/>
  <c r="MT12"/>
  <c r="JH25"/>
  <c r="MT25"/>
  <c r="JH10"/>
  <c r="MT10"/>
  <c r="JH9"/>
  <c r="MT9"/>
  <c r="JH20"/>
  <c r="MT20"/>
  <c r="JH13"/>
  <c r="MT13"/>
  <c r="JH7"/>
  <c r="MT7"/>
  <c r="JH11"/>
  <c r="MT11"/>
  <c r="JH24"/>
  <c r="JH3"/>
  <c r="MT3"/>
  <c r="JH5"/>
  <c r="MT5"/>
  <c r="JH18"/>
  <c r="MT18"/>
  <c r="JH15"/>
  <c r="MT15"/>
  <c r="FD16"/>
  <c r="FE16"/>
  <c r="BW6"/>
  <c r="MN6"/>
  <c r="MO6" s="1"/>
  <c r="BX6"/>
  <c r="FG17"/>
  <c r="FH17" s="1"/>
  <c r="MN17"/>
  <c r="MO17" s="1"/>
  <c r="JB13"/>
  <c r="JC13" s="1"/>
  <c r="MN13"/>
  <c r="MO13" s="1"/>
  <c r="JB7"/>
  <c r="JC7" s="1"/>
  <c r="MN7"/>
  <c r="MO7" s="1"/>
  <c r="JB11"/>
  <c r="JC11" s="1"/>
  <c r="MN11"/>
  <c r="MO11" s="1"/>
  <c r="FE19"/>
  <c r="FD19"/>
  <c r="MN22"/>
  <c r="MO22" s="1"/>
  <c r="MN15"/>
  <c r="MO15" s="1"/>
  <c r="MN10"/>
  <c r="MO10" s="1"/>
  <c r="MN24"/>
  <c r="MO24" s="1"/>
  <c r="MN25"/>
  <c r="MO25" s="1"/>
  <c r="BX20"/>
  <c r="FG20"/>
  <c r="FH20" s="1"/>
  <c r="BX13"/>
  <c r="FG13"/>
  <c r="FH13" s="1"/>
  <c r="FG7"/>
  <c r="FH7" s="1"/>
  <c r="FG11"/>
  <c r="FH11" s="1"/>
  <c r="FG26"/>
  <c r="FH26" s="1"/>
  <c r="FE9"/>
  <c r="FE25"/>
  <c r="FG10"/>
  <c r="FH10" s="1"/>
  <c r="FG14"/>
  <c r="FH14" s="1"/>
  <c r="BX17"/>
  <c r="FG9"/>
  <c r="FH9" s="1"/>
  <c r="FD33"/>
  <c r="FG22"/>
  <c r="FH22" s="1"/>
  <c r="BW26"/>
  <c r="BW14"/>
  <c r="FG25"/>
  <c r="FH25" s="1"/>
  <c r="JB14"/>
  <c r="JC14" s="1"/>
  <c r="JB16"/>
  <c r="JC16" s="1"/>
  <c r="JB15"/>
  <c r="JC15" s="1"/>
  <c r="JB20"/>
  <c r="JC20" s="1"/>
  <c r="FD15"/>
  <c r="MN26"/>
  <c r="MO26" s="1"/>
  <c r="PE33"/>
  <c r="PF33" s="1"/>
  <c r="MN16"/>
  <c r="MO16" s="1"/>
  <c r="JH26"/>
  <c r="MT26"/>
  <c r="JH22"/>
  <c r="MT22"/>
  <c r="JH21"/>
  <c r="MT21"/>
  <c r="PF4" i="42"/>
  <c r="KP9"/>
  <c r="PF9"/>
  <c r="KP14"/>
  <c r="KP11"/>
  <c r="PF11"/>
  <c r="KP15"/>
  <c r="PE27"/>
  <c r="PF27" s="1"/>
  <c r="JT25" i="41"/>
  <c r="OB25"/>
  <c r="OC25" s="1"/>
  <c r="JT18"/>
  <c r="JT12"/>
  <c r="JT5"/>
  <c r="OB5"/>
  <c r="JT24"/>
  <c r="OB24"/>
  <c r="JT9"/>
  <c r="OB9"/>
  <c r="JT17"/>
  <c r="OB17"/>
  <c r="OB13"/>
  <c r="JT10"/>
  <c r="OB10"/>
  <c r="JT6"/>
  <c r="OB6"/>
  <c r="OB14"/>
  <c r="JT7"/>
  <c r="JT4"/>
  <c r="OB4"/>
  <c r="JT19"/>
  <c r="OB19"/>
  <c r="JH33" i="40"/>
  <c r="MT33"/>
  <c r="JT2" i="41"/>
  <c r="OB2"/>
  <c r="RE2" s="1"/>
  <c r="RF2" s="1"/>
  <c r="KG2" i="42"/>
  <c r="OB3" i="41" l="1"/>
  <c r="OC3" s="1"/>
  <c r="OB8"/>
  <c r="JT15"/>
  <c r="JT11"/>
  <c r="KP4" i="42"/>
  <c r="KP2"/>
  <c r="OB16" i="41"/>
  <c r="RE16" s="1"/>
  <c r="MT16" i="40"/>
  <c r="ST2" i="42"/>
  <c r="PF13"/>
  <c r="PE23"/>
  <c r="PF23" s="1"/>
  <c r="KP13"/>
  <c r="PE8"/>
  <c r="PF8" s="1"/>
  <c r="KP3"/>
  <c r="PF3"/>
  <c r="PE7"/>
  <c r="SS7" s="1"/>
  <c r="ST7" s="1"/>
  <c r="SS5"/>
  <c r="ST5" s="1"/>
  <c r="SR23"/>
  <c r="SS16"/>
  <c r="ST16" s="1"/>
  <c r="MU21" i="40"/>
  <c r="PL21"/>
  <c r="MU22"/>
  <c r="PL22"/>
  <c r="MU26"/>
  <c r="PL26"/>
  <c r="MU15"/>
  <c r="PL15"/>
  <c r="MU18"/>
  <c r="PL18"/>
  <c r="MU5"/>
  <c r="PL5"/>
  <c r="MU3"/>
  <c r="PL3"/>
  <c r="MU24"/>
  <c r="PL24"/>
  <c r="MU11"/>
  <c r="PL11"/>
  <c r="MU7"/>
  <c r="PL7"/>
  <c r="MU13"/>
  <c r="PL13"/>
  <c r="MU20"/>
  <c r="PL20"/>
  <c r="MU9"/>
  <c r="PL9"/>
  <c r="MU25"/>
  <c r="PL25"/>
  <c r="MU12"/>
  <c r="PL12"/>
  <c r="MU4"/>
  <c r="PL4"/>
  <c r="MU2"/>
  <c r="PL2"/>
  <c r="MU19"/>
  <c r="PL19"/>
  <c r="MU23"/>
  <c r="PL23"/>
  <c r="MU16"/>
  <c r="PL16"/>
  <c r="MU8"/>
  <c r="PL8"/>
  <c r="MU14"/>
  <c r="PL14"/>
  <c r="MU10"/>
  <c r="PL10"/>
  <c r="MU17"/>
  <c r="PL17"/>
  <c r="OC4" i="41"/>
  <c r="RE4"/>
  <c r="OC11"/>
  <c r="RE11"/>
  <c r="RE3"/>
  <c r="OC10"/>
  <c r="RE10"/>
  <c r="OC17"/>
  <c r="RE17"/>
  <c r="OC19"/>
  <c r="RE19"/>
  <c r="OC7"/>
  <c r="RE7"/>
  <c r="OC14"/>
  <c r="RE14"/>
  <c r="OC6"/>
  <c r="RE6"/>
  <c r="OC13"/>
  <c r="RE13"/>
  <c r="OC9"/>
  <c r="RE9"/>
  <c r="OC24"/>
  <c r="RE24"/>
  <c r="RF24" s="1"/>
  <c r="OC5"/>
  <c r="RE5"/>
  <c r="OC8"/>
  <c r="RE8"/>
  <c r="OC12"/>
  <c r="RE12"/>
  <c r="OC15"/>
  <c r="RE15"/>
  <c r="OC18"/>
  <c r="RE18"/>
  <c r="SR6" i="42"/>
  <c r="SR8"/>
  <c r="SR12"/>
  <c r="PF16"/>
  <c r="SS10"/>
  <c r="ST10" s="1"/>
  <c r="SR16"/>
  <c r="SR5"/>
  <c r="SR7"/>
  <c r="SR10"/>
  <c r="SR17"/>
  <c r="PF5"/>
  <c r="SS17"/>
  <c r="ST17" s="1"/>
  <c r="SS23"/>
  <c r="ST23" s="1"/>
  <c r="SS12"/>
  <c r="ST12" s="1"/>
  <c r="SS6"/>
  <c r="ST6" s="1"/>
  <c r="MT6" i="40"/>
  <c r="MU33"/>
  <c r="PL33"/>
  <c r="PM33" s="1"/>
  <c r="OC2" i="41"/>
  <c r="PF2" i="42"/>
  <c r="OC16" i="41" l="1"/>
  <c r="RF18"/>
  <c r="RF15"/>
  <c r="RF12"/>
  <c r="RF8"/>
  <c r="RF5"/>
  <c r="RF9"/>
  <c r="RF13"/>
  <c r="RF6"/>
  <c r="RF14"/>
  <c r="RF7"/>
  <c r="RF19"/>
  <c r="RF16"/>
  <c r="RF17"/>
  <c r="RF10"/>
  <c r="RF3"/>
  <c r="RF11"/>
  <c r="RF4"/>
  <c r="PM17" i="40"/>
  <c r="PM10"/>
  <c r="PM14"/>
  <c r="PM8"/>
  <c r="PM16"/>
  <c r="PM23"/>
  <c r="PM19"/>
  <c r="PM2"/>
  <c r="PM4"/>
  <c r="PM12"/>
  <c r="PM25"/>
  <c r="PM9"/>
  <c r="PM20"/>
  <c r="PM13"/>
  <c r="PM7"/>
  <c r="PM11"/>
  <c r="PM24"/>
  <c r="PM3"/>
  <c r="PM5"/>
  <c r="PM18"/>
  <c r="PM15"/>
  <c r="PM26"/>
  <c r="PM22"/>
  <c r="PM21"/>
  <c r="SS8" i="42"/>
  <c r="ST8" s="1"/>
  <c r="PF7"/>
  <c r="MU6" i="40"/>
  <c r="PL6"/>
  <c r="PM6" l="1"/>
</calcChain>
</file>

<file path=xl/sharedStrings.xml><?xml version="1.0" encoding="utf-8"?>
<sst xmlns="http://schemas.openxmlformats.org/spreadsheetml/2006/main" count="2826" uniqueCount="1445">
  <si>
    <t>TT</t>
  </si>
  <si>
    <t>Mã SV</t>
  </si>
  <si>
    <t>Lớp</t>
  </si>
  <si>
    <t>Họ đệm</t>
  </si>
  <si>
    <t>Tên</t>
  </si>
  <si>
    <t>Ngày sinh</t>
  </si>
  <si>
    <t>Nơi sinh</t>
  </si>
  <si>
    <t>Giới</t>
  </si>
  <si>
    <t>Nam</t>
  </si>
  <si>
    <t>Nguyễn Văn</t>
  </si>
  <si>
    <t>Huy</t>
  </si>
  <si>
    <t>Tuấn</t>
  </si>
  <si>
    <t>Phạm Văn</t>
  </si>
  <si>
    <t>Minh</t>
  </si>
  <si>
    <t>Việt</t>
  </si>
  <si>
    <t>ĐIỂM TB KIỂM TRA</t>
  </si>
  <si>
    <t>Anh</t>
  </si>
  <si>
    <t>Ánh</t>
  </si>
  <si>
    <t>Dung</t>
  </si>
  <si>
    <t>Nguyễn Thị</t>
  </si>
  <si>
    <t>Tạ Thị</t>
  </si>
  <si>
    <t>Ngân</t>
  </si>
  <si>
    <t>Phượng</t>
  </si>
  <si>
    <t>Trang</t>
  </si>
  <si>
    <t>Huyền</t>
  </si>
  <si>
    <t>Phạm Thu</t>
  </si>
  <si>
    <t>Hằng</t>
  </si>
  <si>
    <t>Hồng</t>
  </si>
  <si>
    <t>An</t>
  </si>
  <si>
    <t>Nghĩa</t>
  </si>
  <si>
    <t>Vũ Xuân</t>
  </si>
  <si>
    <t>Nguyễn Anh</t>
  </si>
  <si>
    <t>Hưng</t>
  </si>
  <si>
    <t>Thuần</t>
  </si>
  <si>
    <t>Nữ</t>
  </si>
  <si>
    <t>30/10/1999</t>
  </si>
  <si>
    <t>24/09/1999</t>
  </si>
  <si>
    <t>16/09/1999</t>
  </si>
  <si>
    <t>Long</t>
  </si>
  <si>
    <t>Sơn</t>
  </si>
  <si>
    <t>THI PLĐC-L1</t>
  </si>
  <si>
    <t>THI PLĐC-L2</t>
  </si>
  <si>
    <t>TB PLĐC-L1</t>
  </si>
  <si>
    <t>PLĐC (Điểm chữ)</t>
  </si>
  <si>
    <t>PLĐC (Điểm 4)</t>
  </si>
  <si>
    <t>PLĐC (2TC)</t>
  </si>
  <si>
    <t>Hùng</t>
  </si>
  <si>
    <t>THI CHÍNH TRỊ-L1</t>
  </si>
  <si>
    <t>THI CHÍNH TRỊ-L2</t>
  </si>
  <si>
    <t>TB CHÍNH TRỊ-L1</t>
  </si>
  <si>
    <t>CHÍNH TRỊ (Điểm chữ)</t>
  </si>
  <si>
    <t>CHÍNH TRỊ (Điểm 4)</t>
  </si>
  <si>
    <t>THI NGOẠI NGỮ 1-L1</t>
  </si>
  <si>
    <t>THI NGOẠI NGỮ 1-L2</t>
  </si>
  <si>
    <t>TB NGOẠI NGỮ 1-L1</t>
  </si>
  <si>
    <t>NGOẠI NGỮ 1 (Điểm chữ)</t>
  </si>
  <si>
    <t>NGOẠI NGỮ 1 (Điểm 4)</t>
  </si>
  <si>
    <t>NGOẠI NGỮ 1 (3TC)</t>
  </si>
  <si>
    <t>Cường</t>
  </si>
  <si>
    <t>Lê</t>
  </si>
  <si>
    <t>CHÍNH TRỊ (5TC)</t>
  </si>
  <si>
    <t>THI VẼ XÂY DỰNG 1-L1</t>
  </si>
  <si>
    <t>THI VẼ XÂY DỰNG 1-L2</t>
  </si>
  <si>
    <t>TB VẼ XÂY DỰNG 1-L1</t>
  </si>
  <si>
    <t>VẼ XÂY DỰNG 1 (Điểm chữ)</t>
  </si>
  <si>
    <t>VẼ XÂY DỰNG 1 (3TC)</t>
  </si>
  <si>
    <t>VẼ XÂY DỰNG 1 (Điểm 4)</t>
  </si>
  <si>
    <t>VẼ XÂY DỰNG 1(Điểm 4)</t>
  </si>
  <si>
    <t>KINH TẾ VI MÔ (3TC)</t>
  </si>
  <si>
    <t>KINH TẾ VI MÔ(Điểm chữ)</t>
  </si>
  <si>
    <t>KINH TẾ VI MÔ (Điểm 4)</t>
  </si>
  <si>
    <t>TB KINH TẾ VI MÔ-L1</t>
  </si>
  <si>
    <t>THI KINH TẾ VI MÔ-L2</t>
  </si>
  <si>
    <t>THI KINH TẾ VI MÔ-L1</t>
  </si>
  <si>
    <t>GDTC (Điểm chữ)</t>
  </si>
  <si>
    <t>GDTC (Điểm 4)</t>
  </si>
  <si>
    <t>GDQP (Điểm chữ)</t>
  </si>
  <si>
    <t>GDQP (Điểm 4)</t>
  </si>
  <si>
    <t>GDQP(Điểm 4)</t>
  </si>
  <si>
    <t>THI TIN HỌC-L1</t>
  </si>
  <si>
    <t>THI TIN HỌC-L2</t>
  </si>
  <si>
    <t>TB TIN HỌC -L1</t>
  </si>
  <si>
    <t>TIN HỌC (3TC)</t>
  </si>
  <si>
    <t>TIN HỌC (Điểm chữ)</t>
  </si>
  <si>
    <t>TIN HỌC (Điểm 4)</t>
  </si>
  <si>
    <t>TB TIN HỌC-L1</t>
  </si>
  <si>
    <t>Ghi chú</t>
  </si>
  <si>
    <t>CK7.1</t>
  </si>
  <si>
    <t>Vũ Trường</t>
  </si>
  <si>
    <t>Chu Tuấn</t>
  </si>
  <si>
    <t>Đỗ Văn</t>
  </si>
  <si>
    <t>Chuyên</t>
  </si>
  <si>
    <t>Phạm Thị Thùy</t>
  </si>
  <si>
    <t>Lê Việt</t>
  </si>
  <si>
    <t>Dũng</t>
  </si>
  <si>
    <t>Tô Văn</t>
  </si>
  <si>
    <t>Hiệp</t>
  </si>
  <si>
    <t>Đỗ Mạnh</t>
  </si>
  <si>
    <t>Nguyễn Đức</t>
  </si>
  <si>
    <t>Lương Sỹ</t>
  </si>
  <si>
    <t>Nguyên</t>
  </si>
  <si>
    <t>Phạm Thanh</t>
  </si>
  <si>
    <t>Phong</t>
  </si>
  <si>
    <t>Đỗ Thị</t>
  </si>
  <si>
    <t>Trần Văn</t>
  </si>
  <si>
    <t>Thanh</t>
  </si>
  <si>
    <t>Vương</t>
  </si>
  <si>
    <t>Dương Tuấn</t>
  </si>
  <si>
    <t>Bùi Anh</t>
  </si>
  <si>
    <t>Đoàn Văn</t>
  </si>
  <si>
    <t>Diêm</t>
  </si>
  <si>
    <t>Đặng Minh</t>
  </si>
  <si>
    <t>Tiến</t>
  </si>
  <si>
    <t>01/08/2000</t>
  </si>
  <si>
    <t>07/12/2000</t>
  </si>
  <si>
    <t>31/03/2000</t>
  </si>
  <si>
    <t>09/04/2000</t>
  </si>
  <si>
    <t>23/08/1994</t>
  </si>
  <si>
    <t>14/03/2000</t>
  </si>
  <si>
    <t>28/01/2000</t>
  </si>
  <si>
    <t>20/03/2000</t>
  </si>
  <si>
    <t>26/01/2000</t>
  </si>
  <si>
    <t>14/11/2000</t>
  </si>
  <si>
    <t>22/03/1998</t>
  </si>
  <si>
    <t>06/02/1996</t>
  </si>
  <si>
    <t>05/10/2000</t>
  </si>
  <si>
    <t>06/10/2000</t>
  </si>
  <si>
    <t>07/09/2000</t>
  </si>
  <si>
    <t>12/11/1995</t>
  </si>
  <si>
    <t>06/08/2000</t>
  </si>
  <si>
    <t>31/12/2000</t>
  </si>
  <si>
    <t>26/05/2000</t>
  </si>
  <si>
    <t>03/11/2000</t>
  </si>
  <si>
    <t>09/09/1993</t>
  </si>
  <si>
    <t>11CK070101</t>
  </si>
  <si>
    <t>11CK070102</t>
  </si>
  <si>
    <t>11CK070103</t>
  </si>
  <si>
    <t>11CK070104</t>
  </si>
  <si>
    <t>11CK070105</t>
  </si>
  <si>
    <t>11CK070106</t>
  </si>
  <si>
    <t>11CK070107</t>
  </si>
  <si>
    <t>11CK070108</t>
  </si>
  <si>
    <t>11CK070109</t>
  </si>
  <si>
    <t>11CK070110</t>
  </si>
  <si>
    <t>11CK070111</t>
  </si>
  <si>
    <t>11CK070112</t>
  </si>
  <si>
    <t>11CK070113</t>
  </si>
  <si>
    <t>11CK070114</t>
  </si>
  <si>
    <t>11CK070115</t>
  </si>
  <si>
    <t>11CK070116</t>
  </si>
  <si>
    <t>11CK070117</t>
  </si>
  <si>
    <t>11CK070118</t>
  </si>
  <si>
    <t>11CK070119</t>
  </si>
  <si>
    <t>11CK070120</t>
  </si>
  <si>
    <t>11CK070121</t>
  </si>
  <si>
    <t>Nguyễn Trung</t>
  </si>
  <si>
    <t>CKT16.1</t>
  </si>
  <si>
    <t>11CK070122</t>
  </si>
  <si>
    <t>Nguyễn Trọng Hà</t>
  </si>
  <si>
    <t>Đoàn Hoàng</t>
  </si>
  <si>
    <t>Hoàng Xuân</t>
  </si>
  <si>
    <t>Nguyễn Ngọc</t>
  </si>
  <si>
    <t>Châm</t>
  </si>
  <si>
    <t>Ngô Thị Thúy</t>
  </si>
  <si>
    <t>Lê Thị Thùy</t>
  </si>
  <si>
    <t>Dương</t>
  </si>
  <si>
    <t>Duyên</t>
  </si>
  <si>
    <t>Nguyễn Thị Linh</t>
  </si>
  <si>
    <t>Đan</t>
  </si>
  <si>
    <t>Đoàn Hồng</t>
  </si>
  <si>
    <t>Hảo</t>
  </si>
  <si>
    <t>Quản Thị Minh</t>
  </si>
  <si>
    <t>Hòa</t>
  </si>
  <si>
    <t>Nguyễn Thị Lan</t>
  </si>
  <si>
    <t>Hương</t>
  </si>
  <si>
    <t xml:space="preserve">Bùi Ngọc </t>
  </si>
  <si>
    <t xml:space="preserve">Nguyễn Thị </t>
  </si>
  <si>
    <t>Trần Đình</t>
  </si>
  <si>
    <t>Lương</t>
  </si>
  <si>
    <t>Đào Thị Tuyết</t>
  </si>
  <si>
    <t>Mai</t>
  </si>
  <si>
    <t>Phí Thị Kiều</t>
  </si>
  <si>
    <t>Hoàng Thị Hồng</t>
  </si>
  <si>
    <t>Nhung</t>
  </si>
  <si>
    <t>Phạm Thị Minh</t>
  </si>
  <si>
    <t>Phương</t>
  </si>
  <si>
    <t>Phí Thị Hoài</t>
  </si>
  <si>
    <t>Thu</t>
  </si>
  <si>
    <t>Lương Văn</t>
  </si>
  <si>
    <t>Tiến</t>
  </si>
  <si>
    <t>Nông Thị</t>
  </si>
  <si>
    <t>Tuyền</t>
  </si>
  <si>
    <t>Viên</t>
  </si>
  <si>
    <t>Vui</t>
  </si>
  <si>
    <t>Bế Xuân</t>
  </si>
  <si>
    <t>Nguyễn Hoàng</t>
  </si>
  <si>
    <t>Nguyễn Tiến</t>
  </si>
  <si>
    <t>Phạm Nhật</t>
  </si>
  <si>
    <t>Hoàng Thị Huyền</t>
  </si>
  <si>
    <t xml:space="preserve">Trần Thị Thúy </t>
  </si>
  <si>
    <t>Ninh</t>
  </si>
  <si>
    <t>24/12/2000</t>
  </si>
  <si>
    <t>10/10/2000</t>
  </si>
  <si>
    <t>31/01/2000</t>
  </si>
  <si>
    <t>04/12/2000</t>
  </si>
  <si>
    <t>08/05/1999</t>
  </si>
  <si>
    <t>13/04/1996</t>
  </si>
  <si>
    <t>29/10/1996</t>
  </si>
  <si>
    <t>25/07/2000</t>
  </si>
  <si>
    <t>03/10/2000</t>
  </si>
  <si>
    <t>21/04/2000</t>
  </si>
  <si>
    <t>10/01/2000</t>
  </si>
  <si>
    <t>05/12/2000</t>
  </si>
  <si>
    <t>11/07/2000</t>
  </si>
  <si>
    <t>10/09/1999</t>
  </si>
  <si>
    <t>21/08/2000</t>
  </si>
  <si>
    <t>20/08/2000</t>
  </si>
  <si>
    <t>05/08/2000</t>
  </si>
  <si>
    <t>30/07/1999</t>
  </si>
  <si>
    <t>09/12/1998</t>
  </si>
  <si>
    <t>22/11/2000</t>
  </si>
  <si>
    <t>30/03/2000</t>
  </si>
  <si>
    <t>01/10/2000</t>
  </si>
  <si>
    <t>30/12/2000</t>
  </si>
  <si>
    <t>Nữ</t>
  </si>
  <si>
    <t>04/01/2000</t>
  </si>
  <si>
    <t>08/05/2000</t>
  </si>
  <si>
    <t>27/07/2000</t>
  </si>
  <si>
    <t>13/03/2000</t>
  </si>
  <si>
    <t>13/07/2000</t>
  </si>
  <si>
    <t>19/05/1998</t>
  </si>
  <si>
    <t>22/08/1997</t>
  </si>
  <si>
    <t>11/12/2000</t>
  </si>
  <si>
    <t>17/11/2000</t>
  </si>
  <si>
    <t>08/03/2000</t>
  </si>
  <si>
    <t>30/12/1998</t>
  </si>
  <si>
    <t>14/02/1999</t>
  </si>
  <si>
    <t>29/07/2000</t>
  </si>
  <si>
    <t>16/11/2000</t>
  </si>
  <si>
    <t>14/07/2000</t>
  </si>
  <si>
    <t>28/08/1997</t>
  </si>
  <si>
    <t>08/01/2000</t>
  </si>
  <si>
    <t>02/07/2000</t>
  </si>
  <si>
    <t>19/11/2000</t>
  </si>
  <si>
    <t>24/09/2000</t>
  </si>
  <si>
    <t>20/01/1999</t>
  </si>
  <si>
    <t>28/08/1995</t>
  </si>
  <si>
    <t>17/08/2000</t>
  </si>
  <si>
    <t>04/12/1995</t>
  </si>
  <si>
    <t>21/07/2000</t>
  </si>
  <si>
    <t>20/5/1999</t>
  </si>
  <si>
    <t>CKX17.1</t>
  </si>
  <si>
    <t>Nguyễn Danh</t>
  </si>
  <si>
    <t>Nguyễn Thanh</t>
  </si>
  <si>
    <t>Bình</t>
  </si>
  <si>
    <t>Nguyễn Xuân</t>
  </si>
  <si>
    <t>Bùi Thế</t>
  </si>
  <si>
    <t>Chiều</t>
  </si>
  <si>
    <t>Kiên</t>
  </si>
  <si>
    <t>Hoàng Trọng</t>
  </si>
  <si>
    <t>Quỳnh</t>
  </si>
  <si>
    <t>Nguyễn Sỹ</t>
  </si>
  <si>
    <t>Thắm</t>
  </si>
  <si>
    <t>Phạm Phú</t>
  </si>
  <si>
    <t>Thịnh</t>
  </si>
  <si>
    <t>Nông Khánh</t>
  </si>
  <si>
    <t>Toàn</t>
  </si>
  <si>
    <t>Cao Thị</t>
  </si>
  <si>
    <t>Lê Khắc</t>
  </si>
  <si>
    <t>Trung</t>
  </si>
  <si>
    <t>Trương Văn</t>
  </si>
  <si>
    <t>Huyên</t>
  </si>
  <si>
    <t>Hải</t>
  </si>
  <si>
    <t>Phạm Ngọc</t>
  </si>
  <si>
    <t>Triều</t>
  </si>
  <si>
    <t>Nguyễn Phi</t>
  </si>
  <si>
    <t>Công</t>
  </si>
  <si>
    <t>Phạm Thị Phương</t>
  </si>
  <si>
    <t>Thảo</t>
  </si>
  <si>
    <t>11KX170101</t>
  </si>
  <si>
    <t>11KX170102</t>
  </si>
  <si>
    <t>11KX170103</t>
  </si>
  <si>
    <t>11KX170104</t>
  </si>
  <si>
    <t>11KX170106</t>
  </si>
  <si>
    <t>11KX170107</t>
  </si>
  <si>
    <t>11KX170108</t>
  </si>
  <si>
    <t>11KX170110</t>
  </si>
  <si>
    <t>11KX170111</t>
  </si>
  <si>
    <t>11KX170112</t>
  </si>
  <si>
    <t>11KX170113</t>
  </si>
  <si>
    <t>11KX170114</t>
  </si>
  <si>
    <t>11KX170115</t>
  </si>
  <si>
    <t>11KX170116</t>
  </si>
  <si>
    <t>11KX170117</t>
  </si>
  <si>
    <t>11KX170118</t>
  </si>
  <si>
    <t>11KX170119</t>
  </si>
  <si>
    <t>11KX170120</t>
  </si>
  <si>
    <t>11KX170121</t>
  </si>
  <si>
    <t>11KX170122</t>
  </si>
  <si>
    <t>11KX170123</t>
  </si>
  <si>
    <t>11KX170124</t>
  </si>
  <si>
    <t>11KX170125</t>
  </si>
  <si>
    <t>11KX170126</t>
  </si>
  <si>
    <t>11KT160101</t>
  </si>
  <si>
    <t>11KT160102</t>
  </si>
  <si>
    <t>11KT160103</t>
  </si>
  <si>
    <t>11KT160104</t>
  </si>
  <si>
    <t>11KT160105</t>
  </si>
  <si>
    <t>11KT160106</t>
  </si>
  <si>
    <t>11KT160107</t>
  </si>
  <si>
    <t>11KT160108</t>
  </si>
  <si>
    <t>11KT160109</t>
  </si>
  <si>
    <t>11KT160110</t>
  </si>
  <si>
    <t>11KT160111</t>
  </si>
  <si>
    <t>11KT160112</t>
  </si>
  <si>
    <t>11KT160113</t>
  </si>
  <si>
    <t>11KT160114</t>
  </si>
  <si>
    <t>11KT160115</t>
  </si>
  <si>
    <t>11KT160116</t>
  </si>
  <si>
    <t>11KT160117</t>
  </si>
  <si>
    <t>11KT160118</t>
  </si>
  <si>
    <t>11KT160119</t>
  </si>
  <si>
    <t>11KT160120</t>
  </si>
  <si>
    <t>11KT160121</t>
  </si>
  <si>
    <t>11KT160122</t>
  </si>
  <si>
    <t>11KT160123</t>
  </si>
  <si>
    <t>11KT160124</t>
  </si>
  <si>
    <t>11KT160125</t>
  </si>
  <si>
    <t>11KT160126</t>
  </si>
  <si>
    <t>11KT160127</t>
  </si>
  <si>
    <t>11KT160128</t>
  </si>
  <si>
    <t>11KT160129</t>
  </si>
  <si>
    <t>11KT160130</t>
  </si>
  <si>
    <t>11KX170127</t>
  </si>
  <si>
    <t>11CK070123</t>
  </si>
  <si>
    <t>Nguyễn Công</t>
  </si>
  <si>
    <t>Đạt</t>
  </si>
  <si>
    <t>11CK070124</t>
  </si>
  <si>
    <t xml:space="preserve">Lê Tiến </t>
  </si>
  <si>
    <t>11CK070125</t>
  </si>
  <si>
    <t>Đắc Văn</t>
  </si>
  <si>
    <t>11KX170128</t>
  </si>
  <si>
    <t>Ngô Tiến</t>
  </si>
  <si>
    <t>11KX170129</t>
  </si>
  <si>
    <t>11KT160131</t>
  </si>
  <si>
    <t>Nguyễn Huy</t>
  </si>
  <si>
    <t>11KT160132</t>
  </si>
  <si>
    <t>Nguyễn Thế</t>
  </si>
  <si>
    <t>Mạnh</t>
  </si>
  <si>
    <t>11KT160133</t>
  </si>
  <si>
    <t>Lê Công</t>
  </si>
  <si>
    <t xml:space="preserve">Chu Quang </t>
  </si>
  <si>
    <t>Yên</t>
  </si>
  <si>
    <t>20/10/1995</t>
  </si>
  <si>
    <t>Hà Nội</t>
  </si>
  <si>
    <t>25/07/1997</t>
  </si>
  <si>
    <t>12/01/1997</t>
  </si>
  <si>
    <t>Hoài Đức - Hà Nội</t>
  </si>
  <si>
    <t>Thành phố Sơn La - Sơn La</t>
  </si>
  <si>
    <t>11KT160134</t>
  </si>
  <si>
    <t>Chuyển từ CX18.3 xuống CKT16 theo QĐ số 522(14.12.2018)</t>
  </si>
  <si>
    <t xml:space="preserve"> Thanh Xuân - Hà Nội</t>
  </si>
  <si>
    <t>Thành phố Bắc Ninh - Bắc Ninh</t>
  </si>
  <si>
    <t>Chí Linh - Hải Dương</t>
  </si>
  <si>
    <t xml:space="preserve"> Đoan Hùng - Phú Thọ</t>
  </si>
  <si>
    <t xml:space="preserve"> Đông Anh-Hà Nội</t>
  </si>
  <si>
    <t xml:space="preserve"> Thuận Thành - Bắc Ninh</t>
  </si>
  <si>
    <t xml:space="preserve"> Chương Mỹ - Hà Nội</t>
  </si>
  <si>
    <t xml:space="preserve"> Thanh Oai - Hà nội</t>
  </si>
  <si>
    <t xml:space="preserve"> Cẩm Khê - Phú Thọ</t>
  </si>
  <si>
    <t xml:space="preserve"> Ứng Hòa - Hà Nội</t>
  </si>
  <si>
    <t xml:space="preserve"> Ý Yên - Nam Định</t>
  </si>
  <si>
    <t xml:space="preserve"> Thành phố Sơn La - Sơn La</t>
  </si>
  <si>
    <t xml:space="preserve"> Triệu Sơn - Thanh Hóa</t>
  </si>
  <si>
    <t>Vụ Bản - Nam Định</t>
  </si>
  <si>
    <t>Quốc Oai - Hà Nội</t>
  </si>
  <si>
    <t>Hà Đông-Hà Nội</t>
  </si>
  <si>
    <t xml:space="preserve">  Ba Vì - Hà Nội</t>
  </si>
  <si>
    <t xml:space="preserve"> Thạch Thất - Hà Nội</t>
  </si>
  <si>
    <t>Tam Đảo - Vĩnh Phúc</t>
  </si>
  <si>
    <t>Trùng Khánh -.Cao Bằng</t>
  </si>
  <si>
    <t xml:space="preserve"> Mỹ Đức - Hà Nội</t>
  </si>
  <si>
    <t xml:space="preserve"> Hải Hậu - Nam Định</t>
  </si>
  <si>
    <t xml:space="preserve"> Hòa An- Cao Bằng</t>
  </si>
  <si>
    <t xml:space="preserve"> Phường Bích Đào - TP Ninh Bình </t>
  </si>
  <si>
    <t>Hà Đông - Hà Nội</t>
  </si>
  <si>
    <t xml:space="preserve"> Thái Thụy - Thái Bình</t>
  </si>
  <si>
    <t>Ba Vì - Hà Nội</t>
  </si>
  <si>
    <t xml:space="preserve"> Chương Mỹ- Hà Nội</t>
  </si>
  <si>
    <t xml:space="preserve"> Đan Phượng - Hà Nội</t>
  </si>
  <si>
    <t xml:space="preserve"> Kiến Xương - TB</t>
  </si>
  <si>
    <t xml:space="preserve"> Ý Yên - Nam Định</t>
  </si>
  <si>
    <t xml:space="preserve"> Đống Đa - Hà Nội</t>
  </si>
  <si>
    <t xml:space="preserve"> Yên Mô- Ninh Bình</t>
  </si>
  <si>
    <t xml:space="preserve"> Phố Tuệ Tĩnh - Thành phố Hải Dương</t>
  </si>
  <si>
    <t xml:space="preserve"> Bắc Từ Liêm - Hà Nội</t>
  </si>
  <si>
    <t xml:space="preserve"> Chương Mỹ - TP Hà Nội</t>
  </si>
  <si>
    <t xml:space="preserve"> Mỹ Đức - Hà Nội</t>
  </si>
  <si>
    <t xml:space="preserve"> Thuận Thành - Bắc Ninh</t>
  </si>
  <si>
    <t xml:space="preserve"> Ứng Hòa - Hà Nội</t>
  </si>
  <si>
    <t xml:space="preserve"> Thành phố Cao Bằng</t>
  </si>
  <si>
    <t>Bắc Từ Liêm-Hà Nội</t>
  </si>
  <si>
    <t xml:space="preserve"> Nam Từ Liêm - Hà Nội</t>
  </si>
  <si>
    <t xml:space="preserve"> Hà Đông - Hà Nội</t>
  </si>
  <si>
    <t xml:space="preserve"> Thanh Thủy - Phú Thọ </t>
  </si>
  <si>
    <t xml:space="preserve"> Nông Cống - Thanh Hóa</t>
  </si>
  <si>
    <t xml:space="preserve"> Thanh Oai - Hà Nội</t>
  </si>
  <si>
    <t xml:space="preserve"> Gia Viễn - Ninh Bình</t>
  </si>
  <si>
    <t xml:space="preserve"> Tôn Đức Thắng - Hà Nội</t>
  </si>
  <si>
    <t>Chương Mỹ - Hà Nội</t>
  </si>
  <si>
    <t xml:space="preserve"> Chương Mỹ - Hà Nội</t>
  </si>
  <si>
    <t>Ý Yên - Nam Định</t>
  </si>
  <si>
    <t xml:space="preserve"> Yên Khánh - Ninh Bình</t>
  </si>
  <si>
    <t xml:space="preserve"> Trực Ninh- Nam Định</t>
  </si>
  <si>
    <t>Thường Tín - Hà Nội</t>
  </si>
  <si>
    <t>Phủ Lý- Hà Nam</t>
  </si>
  <si>
    <t xml:space="preserve"> Quốc Oai - Hà Nội</t>
  </si>
  <si>
    <t>Chương Mỹ - Hà Nội</t>
  </si>
  <si>
    <t>Yên Phong-Bắc Ninh</t>
  </si>
  <si>
    <t xml:space="preserve"> Nho Quan - Ninh Bình</t>
  </si>
  <si>
    <t>Phú Xuyên - Hà Nội</t>
  </si>
  <si>
    <t>Thanh Thủy - Phú Thọ</t>
  </si>
  <si>
    <t xml:space="preserve"> Cao Bằng- Cao Bằng</t>
  </si>
  <si>
    <t xml:space="preserve"> Hoài Đức - Hà Nội</t>
  </si>
  <si>
    <t xml:space="preserve"> Hải Hậu- Nam Định</t>
  </si>
  <si>
    <t xml:space="preserve"> Phú Xuyên - Hà Nội</t>
  </si>
  <si>
    <t xml:space="preserve"> Tiền Hải - Thái Bình</t>
  </si>
  <si>
    <t>Trực Ninh- Nam Định</t>
  </si>
  <si>
    <t xml:space="preserve"> Nam Trực - Nam Định</t>
  </si>
  <si>
    <t xml:space="preserve"> Quảng Yên-Quảng Ninh</t>
  </si>
  <si>
    <t>VẼ XÂY DỰNG 1(3TC)</t>
  </si>
  <si>
    <t>VẼ XÂY DỰNG 1(Điểm chữ)</t>
  </si>
  <si>
    <t>TÊN MÔN NỢ</t>
  </si>
  <si>
    <t>SỐ TC NỢ</t>
  </si>
  <si>
    <t>Ba Đình - Hà Nội</t>
  </si>
  <si>
    <t>Lạc Thủy - Hòa Bình</t>
  </si>
  <si>
    <t>Phúc Thọ - Hà Nội</t>
  </si>
  <si>
    <t>05/06/1997</t>
  </si>
  <si>
    <t>24/03/1998</t>
  </si>
  <si>
    <t>Kinh Môn - Hải Dương</t>
  </si>
  <si>
    <t>QĐXT số 32 ngày 7/1/2019</t>
  </si>
  <si>
    <t>CHÍNH TRỊ 111</t>
  </si>
  <si>
    <t>NGOẠI NGỮ 1 111</t>
  </si>
  <si>
    <t>KINH TẾ VI MÔ 111</t>
  </si>
  <si>
    <t>TIN HỌC 111</t>
  </si>
  <si>
    <t>PLĐC 111</t>
  </si>
  <si>
    <t>VẼ XÂY DỰNG 1 111</t>
  </si>
  <si>
    <t>TÍN CHỈ KỲ I</t>
  </si>
  <si>
    <t>TBC HỌC KỲ I</t>
  </si>
  <si>
    <t>TBC HỌC KỲ I -11</t>
  </si>
  <si>
    <t xml:space="preserve">XÉT LÊN LỚP (TBC HỌC KỲ)
22.02.2019
</t>
  </si>
  <si>
    <t>TÍN CHỈ TÍCH LŨY KỲ 1</t>
  </si>
  <si>
    <t>TBC TÍCH LŨY KỲ 1 -11</t>
  </si>
  <si>
    <t xml:space="preserve">XÉT LÊN LỚP
KỲ 1 (TBC TÍCH LŨY)
</t>
  </si>
  <si>
    <t xml:space="preserve">XÉT LÊN LỚP
22.02.2019 (Họp HĐ)
</t>
  </si>
  <si>
    <t>QĐ số 58 BTSV chuyển ngành học sang CX19.6 ngày 15/01/2019</t>
  </si>
  <si>
    <t>11CK070126</t>
  </si>
  <si>
    <t xml:space="preserve">Lương Hồng </t>
  </si>
  <si>
    <t>Hạnh</t>
  </si>
  <si>
    <t>Tràng Định - Lạng Sơn</t>
  </si>
  <si>
    <t>Nhập học muộn</t>
  </si>
  <si>
    <t>Nhập học muộn không xét LL kỳ I</t>
  </si>
  <si>
    <t>QĐXT số 94 ngày 25/2/2019</t>
  </si>
  <si>
    <t>QĐXT số 142 ngày 15/3/2019</t>
  </si>
  <si>
    <t>CB1</t>
  </si>
  <si>
    <t>11KX160105</t>
  </si>
  <si>
    <t>Nguyễn Tuấn</t>
  </si>
  <si>
    <t>25/12/1999</t>
  </si>
  <si>
    <t xml:space="preserve">Nam </t>
  </si>
  <si>
    <t xml:space="preserve">BV Bạch Mai - Hà Nội </t>
  </si>
  <si>
    <t>11KX160122</t>
  </si>
  <si>
    <t>Nguyễn Duy</t>
  </si>
  <si>
    <t>23/04/1999</t>
  </si>
  <si>
    <t>Nghĩa Hưng - Nam Định</t>
  </si>
  <si>
    <t>11CK060108</t>
  </si>
  <si>
    <t>Nguyễn Hữu</t>
  </si>
  <si>
    <t>Thiện</t>
  </si>
  <si>
    <t>12/11/1999</t>
  </si>
  <si>
    <t>Tĩnh Gia - Thanh Hóa</t>
  </si>
  <si>
    <t>11CK060102</t>
  </si>
  <si>
    <t>Lê Duy</t>
  </si>
  <si>
    <t>Chung</t>
  </si>
  <si>
    <t>27/02/1999</t>
  </si>
  <si>
    <t>Thọ Xuân - Thanh Hóa</t>
  </si>
  <si>
    <t>11CK060111</t>
  </si>
  <si>
    <t>Đàm Nhật</t>
  </si>
  <si>
    <t>Lâm</t>
  </si>
  <si>
    <t>19/05/1999</t>
  </si>
  <si>
    <t>VLKT (2TC)</t>
  </si>
  <si>
    <t>THI VLKT-L1</t>
  </si>
  <si>
    <t>THI VLKT-L2</t>
  </si>
  <si>
    <t>TB VLKT-L1</t>
  </si>
  <si>
    <t>VLKT(Điểm chữ)</t>
  </si>
  <si>
    <t>VLKT (Điểm 4)</t>
  </si>
  <si>
    <t>VLKT 111</t>
  </si>
  <si>
    <t>VẬT LÝ KIẾN TRÚC (2TC)</t>
  </si>
  <si>
    <t>QĐXT số 165 ngày 8/4/2019</t>
  </si>
  <si>
    <t>THI TIN UD-L1</t>
  </si>
  <si>
    <t>THI TIN UD-L2</t>
  </si>
  <si>
    <t>TB TIN UD-L1</t>
  </si>
  <si>
    <t>TIN ỨNG DỤNG AUTOCAD(2TC)</t>
  </si>
  <si>
    <t>TIN UD(Điểm chữ)</t>
  </si>
  <si>
    <t>TIN UD (Điểm 4)</t>
  </si>
  <si>
    <t>TIN UD111</t>
  </si>
  <si>
    <t>TIN UD (2TC)</t>
  </si>
  <si>
    <t>THI NLTK-L1</t>
  </si>
  <si>
    <t>THI NLTK-L2</t>
  </si>
  <si>
    <t>NGUYÊN LÝ THỐNG KÊ (Điểm chữ)</t>
  </si>
  <si>
    <t>NLTK (Điểm 4)</t>
  </si>
  <si>
    <t>NLTK 111</t>
  </si>
  <si>
    <t>NLTK (3TC)</t>
  </si>
  <si>
    <t>THI MKTCB-L1</t>
  </si>
  <si>
    <t>THI MKTCB-L2</t>
  </si>
  <si>
    <t>TB MKTCB-L1</t>
  </si>
  <si>
    <t>MKTCB(3TC)</t>
  </si>
  <si>
    <t>NLTK(3TC)</t>
  </si>
  <si>
    <t>MARKETING CĂN BẢN (Điểm chữ)</t>
  </si>
  <si>
    <t>MKTCB (Điểm 4)</t>
  </si>
  <si>
    <t>MKTCB 111</t>
  </si>
  <si>
    <t>MKTCB (3TC)</t>
  </si>
  <si>
    <t>Y</t>
  </si>
  <si>
    <t>Miễn</t>
  </si>
  <si>
    <t>ĐIỂM QUÁ TRÌNH</t>
  </si>
  <si>
    <t>TB TTXDCB1-L1</t>
  </si>
  <si>
    <t xml:space="preserve">THI TTXDCB1-L1(MĐ1) </t>
  </si>
  <si>
    <t xml:space="preserve">THI TTXDCB1-L2(MĐ1) </t>
  </si>
  <si>
    <t>THỰC TẬP XÂY DỰNG CƠ BẢN 1 (2TC) MĐ1</t>
  </si>
  <si>
    <t>TTXDCB1(Điểm chữ) MĐ1</t>
  </si>
  <si>
    <t>TTXDCB1 (Điểm 4)MĐ1</t>
  </si>
  <si>
    <t>TTXDCB1(MĐ1)111</t>
  </si>
  <si>
    <t>TTXDCB1(2TC) MĐ1</t>
  </si>
  <si>
    <t>THI CTN&amp;MT-L1</t>
  </si>
  <si>
    <t>THI CTN&amp;MT-L2</t>
  </si>
  <si>
    <t>TB CTN&amp;MT-L1</t>
  </si>
  <si>
    <t>CẤP THOÁT NƯỚC VÀ MÔI TRƯỜNG(3TC)</t>
  </si>
  <si>
    <t>CTN&amp;MT(Điểm chữ)</t>
  </si>
  <si>
    <t>CTN&amp;MT (Điểm 4)</t>
  </si>
  <si>
    <t>CTN&amp;MT111</t>
  </si>
  <si>
    <t>CTN&amp;MT (3TC)</t>
  </si>
  <si>
    <t>QĐXT số 187 ngày 20/5/2019</t>
  </si>
  <si>
    <t>THI QTH-L1</t>
  </si>
  <si>
    <t>THI QTH-L2</t>
  </si>
  <si>
    <t>TB QTH-L1</t>
  </si>
  <si>
    <t>QUẢN TRỊ HỌC (Điểm chữ)</t>
  </si>
  <si>
    <t>QTH (Điểm 4)</t>
  </si>
  <si>
    <t>QTH 111</t>
  </si>
  <si>
    <t>QTH (3TC)</t>
  </si>
  <si>
    <t>THI NLKT-L1</t>
  </si>
  <si>
    <t>THI NLKT-L2</t>
  </si>
  <si>
    <t>TB NLKT-L1</t>
  </si>
  <si>
    <t>NGUYÊN LÝ KẾ TOÁN(3TC)</t>
  </si>
  <si>
    <t>NLKT(Điểm chữ)</t>
  </si>
  <si>
    <t>NLKT(Điểm 4)</t>
  </si>
  <si>
    <t>NLKT111</t>
  </si>
  <si>
    <t>NLKT (3TC)</t>
  </si>
  <si>
    <t>NLKT(3TC)</t>
  </si>
  <si>
    <t>THI CHCT1-L1</t>
  </si>
  <si>
    <t>THI CHCT1-L2</t>
  </si>
  <si>
    <t>TB CHCT1-L1</t>
  </si>
  <si>
    <t>CƠ HỌC CÔNG TRÌNH 1 (4TC)</t>
  </si>
  <si>
    <t>CHCT1 (Điểm chữ)</t>
  </si>
  <si>
    <t>CHCT1 (Điểm 4)</t>
  </si>
  <si>
    <t>CHCT1 111</t>
  </si>
  <si>
    <t>CHCT1(4TC)</t>
  </si>
  <si>
    <t>CHCT1 (4TC)</t>
  </si>
  <si>
    <t>THI CTKT-L1</t>
  </si>
  <si>
    <t>THI CTKT-L2</t>
  </si>
  <si>
    <t>TB CTKT-L1</t>
  </si>
  <si>
    <t>CẤU TẠO KIẾN TRÚC (3TC)</t>
  </si>
  <si>
    <t>CTKT (Điểm chữ)</t>
  </si>
  <si>
    <t>CTKT (Điểm 4)</t>
  </si>
  <si>
    <t>CTKT 111</t>
  </si>
  <si>
    <t>CTKT(3TC)</t>
  </si>
  <si>
    <t>THI TCH-L1</t>
  </si>
  <si>
    <t>THI TCH-L2</t>
  </si>
  <si>
    <t>TB TCH-L1</t>
  </si>
  <si>
    <t>TÀI CHÍNH HỌC(2TC)</t>
  </si>
  <si>
    <t>TCH(Điểm chữ)</t>
  </si>
  <si>
    <t>TCH(Điểm 4)</t>
  </si>
  <si>
    <t>TCH111</t>
  </si>
  <si>
    <t>TCH (2TC)</t>
  </si>
  <si>
    <t>TCH(2TC)</t>
  </si>
  <si>
    <t>THI VẼ XD2-L1</t>
  </si>
  <si>
    <t>THI VẼ XD2-L2</t>
  </si>
  <si>
    <t>TB VẼ XD2-L1</t>
  </si>
  <si>
    <t>VẼ XÂY DỰNG 2 (3TC)</t>
  </si>
  <si>
    <t>VXD2 (Điểm chữ)</t>
  </si>
  <si>
    <t>VXD2 (Điểm 4)</t>
  </si>
  <si>
    <t>VXD2 111</t>
  </si>
  <si>
    <t>VXD2(3TC)</t>
  </si>
  <si>
    <t>VXD2 (3TC)</t>
  </si>
  <si>
    <t>THI KTVM-L1</t>
  </si>
  <si>
    <t>THI KTVM-L2</t>
  </si>
  <si>
    <t>TB KTVM-L1</t>
  </si>
  <si>
    <t>KTVM (Điểm chữ)</t>
  </si>
  <si>
    <t>KTVM (Điểm 4)</t>
  </si>
  <si>
    <t>KTVM 111</t>
  </si>
  <si>
    <t>KTVM(3TC)</t>
  </si>
  <si>
    <t>THI VH&amp;ĐĐKD-L1</t>
  </si>
  <si>
    <t>THI VH&amp;ĐĐKD-L2</t>
  </si>
  <si>
    <t>TB VH&amp;ĐĐKD-L1</t>
  </si>
  <si>
    <t>VĂN HÓA &amp; ĐẠO ĐỨC KINH DOANH(2TC)</t>
  </si>
  <si>
    <t>VH&amp;ĐĐKD(Điểm chữ)</t>
  </si>
  <si>
    <t>VH&amp;ĐĐKD(Điểm 4)</t>
  </si>
  <si>
    <t>VH&amp;ĐĐKD111</t>
  </si>
  <si>
    <t>VH&amp;ĐĐKD (2TC)</t>
  </si>
  <si>
    <t>VH&amp;ĐĐKD(2TC)</t>
  </si>
  <si>
    <t>THI CSKT-L1</t>
  </si>
  <si>
    <t>THI CSKT-L2</t>
  </si>
  <si>
    <t>TB CSKT-L1</t>
  </si>
  <si>
    <t>CƠ SỞ KIẾN TRÚC (3TC)</t>
  </si>
  <si>
    <t>CSKT (Điểm chữ)</t>
  </si>
  <si>
    <t>CSKT (Điểm 4)</t>
  </si>
  <si>
    <t>CSKT 111</t>
  </si>
  <si>
    <t>CSKT(3TC)</t>
  </si>
  <si>
    <t>CSKT (3TC)</t>
  </si>
  <si>
    <t>QUẢN TRỊ HỌC (3TC)</t>
  </si>
  <si>
    <t>QTH (Điểm chữ)</t>
  </si>
  <si>
    <t>QTH(3TC)</t>
  </si>
  <si>
    <t>THI TKDN-L1</t>
  </si>
  <si>
    <t>THI TKDN-L2</t>
  </si>
  <si>
    <t>TB TKDN-L1</t>
  </si>
  <si>
    <t>THỐNG KÊ DOANH NGHIỆP(2TC)</t>
  </si>
  <si>
    <t>TKDN(Điểm chữ)</t>
  </si>
  <si>
    <t>TKDN(Điểm 4)</t>
  </si>
  <si>
    <t>TKDN111</t>
  </si>
  <si>
    <t>TKDN (2TC)</t>
  </si>
  <si>
    <t>TKDN(2TC)</t>
  </si>
  <si>
    <t>THI VLXD-L1</t>
  </si>
  <si>
    <t>THI VLXD-L2</t>
  </si>
  <si>
    <t>TB VLXD-L1</t>
  </si>
  <si>
    <t>VẬT LIỆU XÂY DỰNG (2TC)</t>
  </si>
  <si>
    <t>VLXD (Điểm chữ)</t>
  </si>
  <si>
    <t>VLXD (Điểm 4)</t>
  </si>
  <si>
    <t>VLXD 111</t>
  </si>
  <si>
    <t>VLXD(2TC)</t>
  </si>
  <si>
    <t>TCHT KỲ II</t>
  </si>
  <si>
    <t>TCHT NĂM 1</t>
  </si>
  <si>
    <t xml:space="preserve">XÉT LÊN LỚP NĂM 1
</t>
  </si>
  <si>
    <t>TC TÍCH LŨY</t>
  </si>
  <si>
    <t>Lên lớp</t>
  </si>
  <si>
    <t>XÉT LÊN LỚP 3.9.2019</t>
  </si>
  <si>
    <t>TBC HỌC KỲ II</t>
  </si>
  <si>
    <t>TBC HỌC KỲ II -11</t>
  </si>
  <si>
    <t xml:space="preserve">XÉT LÊN LỚP TBC HỌC KỲ II 
</t>
  </si>
  <si>
    <t>TBC HỌC NĂM 1</t>
  </si>
  <si>
    <t>TBC HỌC NĂM 111</t>
  </si>
  <si>
    <t>TBC TÍCH LŨY NĂM 1</t>
  </si>
  <si>
    <t>TB NLTK-L1</t>
  </si>
  <si>
    <t>QĐXT số 250 ngày 23/7/2019</t>
  </si>
  <si>
    <t>VẬT LIỆU XÂY DỰNG (3TC)</t>
  </si>
  <si>
    <t>QUẢN TRỊ HỌC(2TC)</t>
  </si>
  <si>
    <t>CB1.2</t>
  </si>
  <si>
    <t xml:space="preserve"> KĐKTC</t>
  </si>
  <si>
    <t xml:space="preserve"> CB1,KĐKTC</t>
  </si>
  <si>
    <t>THI KCBTCT-L1</t>
  </si>
  <si>
    <t>THI KCBTCT-L2</t>
  </si>
  <si>
    <t>TB KCBTCT-L1</t>
  </si>
  <si>
    <t>KẾT CẤU BTCT (3TC)</t>
  </si>
  <si>
    <t>KCBTCT(Điểm chữ)</t>
  </si>
  <si>
    <t>KCBTCT (Điểm 4)</t>
  </si>
  <si>
    <t>KCBTCT 111</t>
  </si>
  <si>
    <t>KCBTCT (3TC)</t>
  </si>
  <si>
    <t>THI QTDN-L1</t>
  </si>
  <si>
    <t>THI QTDN-L2</t>
  </si>
  <si>
    <t>TB QTDN-L1</t>
  </si>
  <si>
    <t>QUẢN TRỊ DN (2TC)</t>
  </si>
  <si>
    <t>QTDN(Điểm chữ)</t>
  </si>
  <si>
    <t>QTDN(Điểm 4)</t>
  </si>
  <si>
    <t>QTDN 111</t>
  </si>
  <si>
    <t>QTDN (2TC)</t>
  </si>
  <si>
    <t>QTDN(2TC)</t>
  </si>
  <si>
    <t>THI TTCK-L1</t>
  </si>
  <si>
    <t>THI TTCK-L2</t>
  </si>
  <si>
    <t>TB TTCK-L1</t>
  </si>
  <si>
    <t>THỊ TRƯỜNG CHỨNG KHOÁN (2TC)</t>
  </si>
  <si>
    <t>TTCK(Điểm chữ)</t>
  </si>
  <si>
    <t>TTCK(Điểm 4)</t>
  </si>
  <si>
    <t>TTCK 111</t>
  </si>
  <si>
    <t>TTCK (2TC)</t>
  </si>
  <si>
    <t>TTCK(2TC)</t>
  </si>
  <si>
    <t>THI KT ĐCT-L1</t>
  </si>
  <si>
    <t>THI KT ĐCT-L2</t>
  </si>
  <si>
    <t>TB KT ĐCT-L1</t>
  </si>
  <si>
    <t>KỸ THUẬT ĐCT(3TC)</t>
  </si>
  <si>
    <t>KT ĐCT(Điểm chữ)</t>
  </si>
  <si>
    <t>KT ĐCT(Điểm 4)</t>
  </si>
  <si>
    <t>KT ĐCT111</t>
  </si>
  <si>
    <t>KT ĐCT(3TC)</t>
  </si>
  <si>
    <t>CẤP THOÁT NƯỚC &amp; MT (2TC)</t>
  </si>
  <si>
    <t>CTN&amp;MT 111</t>
  </si>
  <si>
    <t>CTM&amp;MT(2TC)</t>
  </si>
  <si>
    <t>CTN&amp;MT (2TC)</t>
  </si>
  <si>
    <t>THI TCDN1-L1</t>
  </si>
  <si>
    <t>THI TCDN1-L2</t>
  </si>
  <si>
    <t>TB TCDN1-L1</t>
  </si>
  <si>
    <t>TÀI CHÍNH DOANH NGHIỆP 1 (3TC)</t>
  </si>
  <si>
    <t>TCDN1(Điểm chữ)</t>
  </si>
  <si>
    <t>TCDN1(Điểm 4)</t>
  </si>
  <si>
    <t>TCDN1 111</t>
  </si>
  <si>
    <t>TCDN1(3TC)</t>
  </si>
  <si>
    <t>TCDN1 (3TC)</t>
  </si>
  <si>
    <t>THI TBCT-L1</t>
  </si>
  <si>
    <t>THI TBCT-L2</t>
  </si>
  <si>
    <t>TB TBCT-L1</t>
  </si>
  <si>
    <t>TBCT(Điểm chữ)</t>
  </si>
  <si>
    <t>TBCT(Điểm 4)</t>
  </si>
  <si>
    <t>TBCT111</t>
  </si>
  <si>
    <t>THI TRẮC ĐỊA-L1</t>
  </si>
  <si>
    <t>THI TRẮC ĐỊA-L2</t>
  </si>
  <si>
    <t>TB TRẮC ĐỊA-L1</t>
  </si>
  <si>
    <t>TRẮC ĐỊA(3TC)</t>
  </si>
  <si>
    <t>TRẮC ĐỊA(Điểm chữ)</t>
  </si>
  <si>
    <t>TRẮC ĐỊA(Điểm 4)</t>
  </si>
  <si>
    <t>TRẮC ĐỊA 111</t>
  </si>
  <si>
    <t>THIẾT BỊ CÔNG TRÌNH(2TC)</t>
  </si>
  <si>
    <t>TBCT(2TC)</t>
  </si>
  <si>
    <t>THI PLXD-L1</t>
  </si>
  <si>
    <t>THI PLXD-L2</t>
  </si>
  <si>
    <t>TB PLXD-L1</t>
  </si>
  <si>
    <t>PHÁP LUẬT XÂY DỰNG (2TC)</t>
  </si>
  <si>
    <t>PLXD(Điểm chữ)</t>
  </si>
  <si>
    <t>PLXD (Điểm 4)</t>
  </si>
  <si>
    <t>PLXD 111</t>
  </si>
  <si>
    <t>PLXD(2TC)</t>
  </si>
  <si>
    <t>THI THCM MÁY 1-L1</t>
  </si>
  <si>
    <t>THI THCM MÁY 1-L2</t>
  </si>
  <si>
    <t>TB THCM MÁY 1-L1</t>
  </si>
  <si>
    <t>THỰC HÀNH CHUYÊN MÔN MÁY 1(2TC)</t>
  </si>
  <si>
    <t>THCM MÁY 1(Điểm chữ)</t>
  </si>
  <si>
    <t>THCM MÁY 1(Điểm 4)</t>
  </si>
  <si>
    <t>THCM MÁY 1 111</t>
  </si>
  <si>
    <t>THCM MÁY 1(2TC)</t>
  </si>
  <si>
    <t>THI CTKTNDD-L1</t>
  </si>
  <si>
    <t>THI CTKTNDD-L2</t>
  </si>
  <si>
    <t>TB CTKTNDD-L1</t>
  </si>
  <si>
    <t>CẤU TẠO KTNDD(4TC)</t>
  </si>
  <si>
    <t>CTKTNDD(Điểm chữ)</t>
  </si>
  <si>
    <t>CTKTNDD(Điểm 4)</t>
  </si>
  <si>
    <t>CTKTNDD111</t>
  </si>
  <si>
    <t>CTKTNDD(4TC)</t>
  </si>
  <si>
    <t>CTKTNDD (4TC)</t>
  </si>
  <si>
    <t>THI KTTCDN1-L1</t>
  </si>
  <si>
    <t>THI KTTCDN1-L2</t>
  </si>
  <si>
    <t>TB KTTCDN1-L1</t>
  </si>
  <si>
    <t>KTTCDN1 (4TC)</t>
  </si>
  <si>
    <t>KTTCDN1(Điểm chữ)</t>
  </si>
  <si>
    <t>KTTCDN1(Điểm 4)</t>
  </si>
  <si>
    <t>KTTCDN1 111</t>
  </si>
  <si>
    <t>KTTCDN1(4TC)</t>
  </si>
  <si>
    <t>THI KTXD-L1</t>
  </si>
  <si>
    <t>THI KTXD-L2</t>
  </si>
  <si>
    <t>TB KTXD-L1</t>
  </si>
  <si>
    <t>KINH TẾ XÂY DỰNG (2TC)</t>
  </si>
  <si>
    <t>KTXD(Điểm chữ)</t>
  </si>
  <si>
    <t>KTXD(Điểm 4)</t>
  </si>
  <si>
    <t>KTXD 111</t>
  </si>
  <si>
    <t>KTXD (2TC)</t>
  </si>
  <si>
    <t>KTXD(2TC)</t>
  </si>
  <si>
    <t>THI MÁY XD-L1</t>
  </si>
  <si>
    <t>THI MÁY XD-L2</t>
  </si>
  <si>
    <t>TB MÁY XD-L1</t>
  </si>
  <si>
    <t>MÁY XÂY DỰNG (2TC)</t>
  </si>
  <si>
    <t>MÁY XÂY DỰNG(Điểm chữ)</t>
  </si>
  <si>
    <t>MXD (Điểm 4)</t>
  </si>
  <si>
    <t>MXD 111</t>
  </si>
  <si>
    <t>MXD (2TC)</t>
  </si>
  <si>
    <t>THI THUẾ-L1</t>
  </si>
  <si>
    <t>THI THUẾ-L2</t>
  </si>
  <si>
    <t>TB THUẾ-L1</t>
  </si>
  <si>
    <t>THUẾ(3TC)</t>
  </si>
  <si>
    <t>THUẾ(Điểm chữ)</t>
  </si>
  <si>
    <t>THUẾ(Điểm 4)</t>
  </si>
  <si>
    <t>THUẾ 111</t>
  </si>
  <si>
    <t>THUẾ (3TC)</t>
  </si>
  <si>
    <t>THI ĐM-ĐG-L1</t>
  </si>
  <si>
    <t>THI ĐM-ĐG-L2</t>
  </si>
  <si>
    <t>TB ĐM-ĐG-L1</t>
  </si>
  <si>
    <t>ĐỊNH MỨC - ĐƠN GIÁ (3TC)</t>
  </si>
  <si>
    <t>ĐM-ĐG(Điểm chữ)</t>
  </si>
  <si>
    <t>ĐM-ĐG (Điểm 4)</t>
  </si>
  <si>
    <t>ĐM-ĐG 111</t>
  </si>
  <si>
    <t>ĐM-ĐG (3TC)</t>
  </si>
  <si>
    <t>THI KTĐCT-L1</t>
  </si>
  <si>
    <t>THI KTĐCT-L2</t>
  </si>
  <si>
    <t>TB KTĐCT-L1</t>
  </si>
  <si>
    <t>KỸ THUẬT ĐIỆN CT (2TC)</t>
  </si>
  <si>
    <t>KTĐCT(Điểm chữ)</t>
  </si>
  <si>
    <t>KTĐCT (Điểm 4)</t>
  </si>
  <si>
    <t>KTĐCT 111</t>
  </si>
  <si>
    <t>KTĐCT (2TC)</t>
  </si>
  <si>
    <t>THI TCDN2-L1</t>
  </si>
  <si>
    <t>THI TCDN2-L2</t>
  </si>
  <si>
    <t>TB TCDN2-L1</t>
  </si>
  <si>
    <t>TÀI CHÍNH DOANH NGHIỆP 2(3TC)</t>
  </si>
  <si>
    <t>TCDN2(Điểm chữ)</t>
  </si>
  <si>
    <t>TCDN2(Điểm 4)</t>
  </si>
  <si>
    <t>TCDN2111</t>
  </si>
  <si>
    <t>TCDN2 (3TC)</t>
  </si>
  <si>
    <t>TCDN2(3TC)</t>
  </si>
  <si>
    <t>THI KTQT-L1</t>
  </si>
  <si>
    <t>THI KTQT-L2</t>
  </si>
  <si>
    <t>TB KTQT-L1</t>
  </si>
  <si>
    <t>KẾ TOÁN QUẢN TRỊ(4TC)</t>
  </si>
  <si>
    <t>KTQT(Điểm chữ)</t>
  </si>
  <si>
    <t>KTQT(Điểm 4)</t>
  </si>
  <si>
    <t>KTQT111</t>
  </si>
  <si>
    <t>KTQT (4TC)</t>
  </si>
  <si>
    <t>THI KTTC1-L1</t>
  </si>
  <si>
    <t>THI KTTC1-L2</t>
  </si>
  <si>
    <t>TB KTTC1-L1</t>
  </si>
  <si>
    <t>KỸ THUẬT THI CÔNG 1 (3TC)</t>
  </si>
  <si>
    <t>KTTC1(Điểm chữ)</t>
  </si>
  <si>
    <t>KTTC1 (Điểm 4)</t>
  </si>
  <si>
    <t>KTTC1 111</t>
  </si>
  <si>
    <t>KTTC1 (3TC)</t>
  </si>
  <si>
    <t>THI TIN LSKT-L1</t>
  </si>
  <si>
    <t>THI LSKT-L2</t>
  </si>
  <si>
    <t>TB LSKT-L1</t>
  </si>
  <si>
    <t>LỊCH SỬ KIẾN TRÚC(2TC)</t>
  </si>
  <si>
    <t>LSKT(Điểm chữ)</t>
  </si>
  <si>
    <t>LSKT(Điểm 4)</t>
  </si>
  <si>
    <t>LSKT111</t>
  </si>
  <si>
    <t>LSKT(2TC)</t>
  </si>
  <si>
    <t>THI CTKTNCN-L1</t>
  </si>
  <si>
    <t>THI CTKTNCN-L2</t>
  </si>
  <si>
    <t>TB CTKTNCN-L1</t>
  </si>
  <si>
    <t>CẤU TẠO KIẾN TRÚC NHÀ CN(3TC)</t>
  </si>
  <si>
    <t>CTKTNCN(Điểm chữ)</t>
  </si>
  <si>
    <t>CTKTNCN(Điểm 4)</t>
  </si>
  <si>
    <t>CTKTNCN111</t>
  </si>
  <si>
    <t>CTKTNCN(3TC)</t>
  </si>
  <si>
    <t>THI KT&amp;QTKD-L1</t>
  </si>
  <si>
    <t>THI KT&amp;QTKD-L2</t>
  </si>
  <si>
    <t>TB KT&amp;QTKD-L1</t>
  </si>
  <si>
    <t>KINH TẾ &amp;QTKD (4TC)</t>
  </si>
  <si>
    <t>KT&amp;QTKD(Điểm chữ)</t>
  </si>
  <si>
    <t>KT&amp;QTKD (Điểm 4)</t>
  </si>
  <si>
    <t>KT&amp;QTKD 111</t>
  </si>
  <si>
    <t>KT&amp;QTKD (4TC)</t>
  </si>
  <si>
    <t>THI ĐA KTTC1-L1</t>
  </si>
  <si>
    <t>THI ĐA KTTC1-L2</t>
  </si>
  <si>
    <t>TB ĐA KTTC1-L1</t>
  </si>
  <si>
    <t>ĐỒ ÁN KỸ THUẬT THI CÔNG 1 (1TC)</t>
  </si>
  <si>
    <t>ĐA KTTC1(Điểm chữ)</t>
  </si>
  <si>
    <t>ĐA KTTC1 (Điểm 4)</t>
  </si>
  <si>
    <t>ĐA KTTC1 111</t>
  </si>
  <si>
    <t>ĐA KTTC1 (1TC)</t>
  </si>
  <si>
    <t>THI TIN UD AUTOCAD-L1</t>
  </si>
  <si>
    <t>THI TIN UD AUTOCAD-L2</t>
  </si>
  <si>
    <t>TB TIN UD AUTOCAD-L1</t>
  </si>
  <si>
    <t>TIN ỨNG DỤNG AUTOCAD (2TC)</t>
  </si>
  <si>
    <t>TIN UD AUTOCAD(Điểm chữ)</t>
  </si>
  <si>
    <t>TIN UD AUTOCAD (Điểm 4)</t>
  </si>
  <si>
    <t>TIN UD AUTOCAD 111</t>
  </si>
  <si>
    <t>TIN UD AUTOCAD(2TC)</t>
  </si>
  <si>
    <t>THI ĐA CTKTNDD-L1</t>
  </si>
  <si>
    <t>THI ĐA CTKTNDD-L2</t>
  </si>
  <si>
    <t>TB ĐACTKTNDD-L1</t>
  </si>
  <si>
    <t>ĐỒ ÁN CẤU TẠO KTNDD(1TC)</t>
  </si>
  <si>
    <t>ĐA CTKTNDD(Điểm chữ)</t>
  </si>
  <si>
    <t>ĐA CTKTNDD(Điểm 4)</t>
  </si>
  <si>
    <t>ĐA CTKTNDD111</t>
  </si>
  <si>
    <t>ĐA CTKTNDD(1TC)</t>
  </si>
  <si>
    <t>ĐA CTKTNDD (1TC)</t>
  </si>
  <si>
    <t>11CK060104</t>
  </si>
  <si>
    <t>Lương Trung</t>
  </si>
  <si>
    <t>Hiếu</t>
  </si>
  <si>
    <t>QĐ số 299 chuyển từ CK6 xuống CK7 ngày 28/8/2019</t>
  </si>
  <si>
    <t>12/07/1999</t>
  </si>
  <si>
    <t>GDTC(2TC)</t>
  </si>
  <si>
    <t>GDQP(3TC)</t>
  </si>
  <si>
    <t>QĐXT số 348 ngày 10/9/2019</t>
  </si>
  <si>
    <t>THI KCBTCT1-L1</t>
  </si>
  <si>
    <t>THI KCBTCT1-L2</t>
  </si>
  <si>
    <t>TB KCBTCT1-L1</t>
  </si>
  <si>
    <t>KẾT CẤU BTCT1 (2TC)</t>
  </si>
  <si>
    <t>KCBTCT1(Điểm chữ)</t>
  </si>
  <si>
    <t>KCBTCT1 (Điểm 4)</t>
  </si>
  <si>
    <t>KCBTCT1 111</t>
  </si>
  <si>
    <t>KCBTCT 1(2TC)</t>
  </si>
  <si>
    <t>KCBTCT1 (2TC)</t>
  </si>
  <si>
    <t>QĐ số 359 ngày 4/9/2019 bị buộc thôi học</t>
  </si>
  <si>
    <t>QĐ số 62/ BTSVCNH  từ CX18.1 sang CK7 ngày 22/1/2019; QĐ số 359 ngày 4/9/2019 bị buộc thôi học</t>
  </si>
  <si>
    <t xml:space="preserve">QĐ số 359 ngày 4/9/2019 bị buộc thôi học </t>
  </si>
  <si>
    <t>11KX150116</t>
  </si>
  <si>
    <t>Hoàng Minh</t>
  </si>
  <si>
    <t>Linh</t>
  </si>
  <si>
    <t>04/08/1998</t>
  </si>
  <si>
    <t>Long Biên - Hà Nội</t>
  </si>
  <si>
    <t xml:space="preserve">GDTC(2TC) </t>
  </si>
  <si>
    <t xml:space="preserve">GDQP(3TC) </t>
  </si>
  <si>
    <t>11KX180102</t>
  </si>
  <si>
    <t>CKX18</t>
  </si>
  <si>
    <t>Vũ</t>
  </si>
  <si>
    <t>23/09/1997</t>
  </si>
  <si>
    <t xml:space="preserve"> Hai Bà Trưng - Hà Nội</t>
  </si>
  <si>
    <t>CK8</t>
  </si>
  <si>
    <t>11CK080127</t>
  </si>
  <si>
    <t>11/06/1999</t>
  </si>
  <si>
    <t>Tiền Hải - Thái Bình</t>
  </si>
  <si>
    <t>11CK080129</t>
  </si>
  <si>
    <t>Nguyễn Đình</t>
  </si>
  <si>
    <t>Quân</t>
  </si>
  <si>
    <t>11/09/2000</t>
  </si>
  <si>
    <t>Học một số môn cùng CK7</t>
  </si>
  <si>
    <t xml:space="preserve">THI TTXDCB1-L1(MĐ2) </t>
  </si>
  <si>
    <t xml:space="preserve">THI TTXDCB1-L2(MĐ2) </t>
  </si>
  <si>
    <t>THỰC TẬP XÂY DỰNG CƠ BẢN 1 (1TC) MĐ2</t>
  </si>
  <si>
    <t>TTXDCB1(Điểm chữ) MĐ2</t>
  </si>
  <si>
    <t>TTXDCB1 (Điểm 4)MĐ2</t>
  </si>
  <si>
    <t>TTXDCB1(MĐ2)111</t>
  </si>
  <si>
    <t>TTXDCB1(1TC) MĐ2</t>
  </si>
  <si>
    <t>TCHT KỲ III</t>
  </si>
  <si>
    <t xml:space="preserve">XÉT LÊN LỚP
TBC HỌC KỲ 3
</t>
  </si>
  <si>
    <t>TÍN CHỈ 3 KỲ</t>
  </si>
  <si>
    <t>TBC  3 KỲ</t>
  </si>
  <si>
    <t>TBC 3 KỲ -11</t>
  </si>
  <si>
    <t>TC TÍCH LŨY KỲ 3</t>
  </si>
  <si>
    <t>TB TÍCH LŨY KỲ 3 -11</t>
  </si>
  <si>
    <t>TC TÍCH LŨY 3 KỲ</t>
  </si>
  <si>
    <t>TBC TÍCH LŨY 3 KỲ -11</t>
  </si>
  <si>
    <t xml:space="preserve">XÉT LÊN LỚP TBC TÍCH LŨY
3 KỲ
</t>
  </si>
  <si>
    <t>TBC HỌC KỲ III</t>
  </si>
  <si>
    <t>TBC HỌC KỲ III -11</t>
  </si>
  <si>
    <t>TC TÍCH LŨY NĂM 1</t>
  </si>
  <si>
    <t>QĐXT số 32 ngày 13/01/2020</t>
  </si>
  <si>
    <t>QĐ chuyển lớp từ CKX16 xuống CKX17 số 81 ngày 19/2/2019; QĐXT số 32 ngày 13/01/2020</t>
  </si>
  <si>
    <t>QĐ số 358 ngày 4/9/2019 Cbáo KQHT lần 1; QĐXT số 32 ngày 13/01/2020</t>
  </si>
  <si>
    <t>KỸ THUẬT THI CÔNG 1(3TC)</t>
  </si>
  <si>
    <t>KTTC1(Điểm 4)</t>
  </si>
  <si>
    <t>KTTC1111</t>
  </si>
  <si>
    <t>KTTC1(3TC)</t>
  </si>
  <si>
    <t>PHÁP LUẬT XÂY DỰNG(2TC)</t>
  </si>
  <si>
    <t>PLXD(Điểm 4)</t>
  </si>
  <si>
    <t>PLXD111</t>
  </si>
  <si>
    <t>THI NLTKCTDD-L1</t>
  </si>
  <si>
    <t>THI NLTKCTDD-L2</t>
  </si>
  <si>
    <t>TB NLTKCTDD-L1</t>
  </si>
  <si>
    <t>NGUYÊN LÝ THIẾT KẾ CÔNG TRÌNH DÂN DỤNG(3TC)</t>
  </si>
  <si>
    <t>NLTKCTDD(Điểm chữ)</t>
  </si>
  <si>
    <t>NLTKCTDD(Điểm 4)</t>
  </si>
  <si>
    <t>NLTKCTDD111</t>
  </si>
  <si>
    <t>NLTKCTDD(3TC)</t>
  </si>
  <si>
    <t>THI THVCMTM2-L1</t>
  </si>
  <si>
    <t>THI THVCMTM2-L2</t>
  </si>
  <si>
    <t>TB THVCMTM2-L1</t>
  </si>
  <si>
    <t>THVCMTM2(2TC)</t>
  </si>
  <si>
    <t>THVCMTM2(Điểm chữ)</t>
  </si>
  <si>
    <t>THVCMTM2(Điểm 4)</t>
  </si>
  <si>
    <t>THVCMTM2 1111</t>
  </si>
  <si>
    <t>THVCMTM2 (2TC)</t>
  </si>
  <si>
    <t>THI NN2-L1</t>
  </si>
  <si>
    <t>THI NN2-L2</t>
  </si>
  <si>
    <t>TB NN2-L1</t>
  </si>
  <si>
    <t>NGOẠI NGỮ 2(2TC)</t>
  </si>
  <si>
    <t>NN2(Điểm chữ)</t>
  </si>
  <si>
    <t>NN2(Điểm 4)</t>
  </si>
  <si>
    <t>NN2111</t>
  </si>
  <si>
    <t>NN2(2TC)</t>
  </si>
  <si>
    <t xml:space="preserve"> THI NLTKCTCN -L1</t>
  </si>
  <si>
    <t xml:space="preserve"> THI NLTKCTCN -L2</t>
  </si>
  <si>
    <t>TB NLTKCTCN-L1</t>
  </si>
  <si>
    <t>NGUYÊN LÝ THIẾT KẾ CÔNG TRÌNH CN (2TC)</t>
  </si>
  <si>
    <t>NLTKCTCN(Điểm chữ)</t>
  </si>
  <si>
    <t>NLTKCTCN (Điểm 4)</t>
  </si>
  <si>
    <t>NLTKCTCN 111</t>
  </si>
  <si>
    <t>NLTKCTCN (2TC)</t>
  </si>
  <si>
    <t>THI KTTCDN3-L1</t>
  </si>
  <si>
    <t>THI KTTCDN3-L2</t>
  </si>
  <si>
    <t>TB KTTCDN3-L1</t>
  </si>
  <si>
    <t>KẾ TOÁN TÀI CHÍNH DOANH NGHIỆP 3(4TC)</t>
  </si>
  <si>
    <t>KTTCDN3(Điểm chữ)</t>
  </si>
  <si>
    <t>KTTCDN3(Điểm 4)</t>
  </si>
  <si>
    <t>KTTCDN3111</t>
  </si>
  <si>
    <t>KTTCDN3 (4TC)</t>
  </si>
  <si>
    <t>KTTCDN3(4TC)</t>
  </si>
  <si>
    <t>THI KTTCDN2-L1</t>
  </si>
  <si>
    <t>THI KTTCDN2-L2</t>
  </si>
  <si>
    <t>TB KTTCDN2-L1</t>
  </si>
  <si>
    <t>KT TÀI CHÍNH DOANH NGHIỆP 2(4TC)</t>
  </si>
  <si>
    <t>KTTCDN2(Điểm chữ)</t>
  </si>
  <si>
    <t>KTTCDN2(Điểm 4)</t>
  </si>
  <si>
    <t>KTTCDN2111</t>
  </si>
  <si>
    <t>KTTCDN2 (4TC)</t>
  </si>
  <si>
    <t>KTTCDN2(4TC)</t>
  </si>
  <si>
    <t>NGOẠI NGỮ 2(Điểm chữ)</t>
  </si>
  <si>
    <t>NN2 (2TC)</t>
  </si>
  <si>
    <t>THI PTHĐKT-L1</t>
  </si>
  <si>
    <t>THI PTHĐKT-L2</t>
  </si>
  <si>
    <t>TB PTHĐKT-L1</t>
  </si>
  <si>
    <t>PHÂN TÍCH HOẠT ĐỘNG KINH TẾ(3TC)</t>
  </si>
  <si>
    <t>PTHĐKT(Điểm chữ)</t>
  </si>
  <si>
    <t>PTHĐKT(Điểm 4)</t>
  </si>
  <si>
    <t>PTHĐKT111</t>
  </si>
  <si>
    <t>PTHĐKT (3TC)</t>
  </si>
  <si>
    <t>PTHĐKT(3TC)</t>
  </si>
  <si>
    <t>THI PLKT-L1</t>
  </si>
  <si>
    <t>THI PLKT-L2</t>
  </si>
  <si>
    <t>TB PLKT-L1</t>
  </si>
  <si>
    <t>PHÁP LUẬT KINH TẾ(2TC)</t>
  </si>
  <si>
    <t>PLKT(Điểm chữ)</t>
  </si>
  <si>
    <t>PLKT(Điểm 4)</t>
  </si>
  <si>
    <t>PLKT 111</t>
  </si>
  <si>
    <t>PLKT (2TC)</t>
  </si>
  <si>
    <t>PLKT(2TC)</t>
  </si>
  <si>
    <t>THI TIN ỨNG DỤNG TRONG KT-L1</t>
  </si>
  <si>
    <t>THI ỨNG  DỤNG TRONG KT-L2</t>
  </si>
  <si>
    <t>TB TIN ỨNG DỤNG TRONG KT-L1</t>
  </si>
  <si>
    <t>TIN ỨNG DỤNG TRONG KT(2TC)</t>
  </si>
  <si>
    <t>TIN ỨNG DỤNG TRONG KT(Điểm chữ)</t>
  </si>
  <si>
    <t>TIN ỨNG DỤNG TRONG KT(Điểm 4)</t>
  </si>
  <si>
    <t>TIN ỨNG DỤNG TRONG KT 111</t>
  </si>
  <si>
    <t>TIN ỨNG DỤNG TRONG KT (2TC)</t>
  </si>
  <si>
    <t>THI NVĐTXL-L1</t>
  </si>
  <si>
    <t>THI NVĐTXL-L2</t>
  </si>
  <si>
    <t>TB NVĐTXL-L1</t>
  </si>
  <si>
    <t>NGHIỆP VỤ ĐẤU THẦU XÂY LẮP (2TC)</t>
  </si>
  <si>
    <t>NVĐTXL(Điểm chữ)</t>
  </si>
  <si>
    <t>NVĐTXL (Điểm 4)</t>
  </si>
  <si>
    <t>NVĐTXL 111</t>
  </si>
  <si>
    <t>NVĐTXL(2TC)</t>
  </si>
  <si>
    <t>NGOẠI NGỮ 2 (2TC)</t>
  </si>
  <si>
    <t>NN2 (Điểm 4)</t>
  </si>
  <si>
    <t>NN2 111</t>
  </si>
  <si>
    <t>THI DỰ TOÁN XD-L1</t>
  </si>
  <si>
    <t>THI DỰ TOÁN XD-L2</t>
  </si>
  <si>
    <t>TB DỰ TOÁN XÂY DỰNG-L1</t>
  </si>
  <si>
    <t>DỰ TOÁN XÂY DỰNG (3TC)</t>
  </si>
  <si>
    <t>DỰ TOÁN XD(Điểm chữ)</t>
  </si>
  <si>
    <t>DỰ TOÁN XD (Điểm 4)</t>
  </si>
  <si>
    <t>DỰ TOÁN XD 111</t>
  </si>
  <si>
    <t>DỰ TOÁN XD(3TC)</t>
  </si>
  <si>
    <t>DỰ TOÁN XD (3TC)</t>
  </si>
  <si>
    <t>THI TCTCCTXD-L1</t>
  </si>
  <si>
    <t>THI TCTCCTXD-L2</t>
  </si>
  <si>
    <t>TB TCTCCTXD-L1</t>
  </si>
  <si>
    <t>TỔ CHỨC THI CÔNG CÔNG TRÌNH XÂY DỰNG (3TC)</t>
  </si>
  <si>
    <t>TCTCCTXD(Điểm chữ)</t>
  </si>
  <si>
    <t>TCTCCTXD (Điểm 4)</t>
  </si>
  <si>
    <t>TCTCCTXD 111</t>
  </si>
  <si>
    <t>TCTCCTXD(3TC)</t>
  </si>
  <si>
    <t>TCTCCTXD (3TC)</t>
  </si>
  <si>
    <t>THI LPTDAĐT-L1</t>
  </si>
  <si>
    <t>THI LPTDAĐT-L2</t>
  </si>
  <si>
    <t>TB LPTDAĐT-L1</t>
  </si>
  <si>
    <t>LPTDAĐT(Điểm chữ)</t>
  </si>
  <si>
    <t>LPTDAĐT (Điểm 4)</t>
  </si>
  <si>
    <t>LPTDAĐT 111</t>
  </si>
  <si>
    <t>LPTDAĐT(4TC)</t>
  </si>
  <si>
    <t>KT&amp;QTKD(4TC)</t>
  </si>
  <si>
    <t xml:space="preserve">XÉT LÊN LỚP
3 KỲ
03.07.2020
</t>
  </si>
  <si>
    <t>ĐIỂM TB ĐÁNH GIÁ</t>
  </si>
  <si>
    <t>THI ĐA TCTC-L1</t>
  </si>
  <si>
    <t>THI ĐATCTC-L2</t>
  </si>
  <si>
    <t>TB ĐA TCTC-L1</t>
  </si>
  <si>
    <t>ĐỒ ÁN TỔ CHỨC THI CÔNG  (1TC)</t>
  </si>
  <si>
    <t>ĐA TCTC(Điểm chữ)</t>
  </si>
  <si>
    <t>ĐA TCTC (Điểm 4)</t>
  </si>
  <si>
    <t>ĐA TCTC 111</t>
  </si>
  <si>
    <t>ĐA TCTC (1TC)</t>
  </si>
  <si>
    <t>THI ĐALPTDAĐT-L1</t>
  </si>
  <si>
    <t>THI ĐALPTDAĐT-L2</t>
  </si>
  <si>
    <t>TBĐA LPTDAĐT-L1</t>
  </si>
  <si>
    <t>ĐỒ ÁN LẬP PHÂN TÍCH DỰ ÁN ĐẦU TƯ (1TC)</t>
  </si>
  <si>
    <t>ĐALPTDAĐT(Điểm chữ)</t>
  </si>
  <si>
    <t>ĐALPTDAĐT (Điểm 4)</t>
  </si>
  <si>
    <t>ĐALPTDAĐT 111</t>
  </si>
  <si>
    <t>ĐALPTDAĐT(1TC)</t>
  </si>
  <si>
    <t>THI ĐA NVĐTXL-L1</t>
  </si>
  <si>
    <t>THI ĐA NVĐTXL-L2</t>
  </si>
  <si>
    <t>TB ĐA NVĐTXL-L1</t>
  </si>
  <si>
    <t>ĐỒ ÁN NGHIỆP VỤ ĐẤU THẦU XÂY LẮP (1TC)</t>
  </si>
  <si>
    <t>ĐA NVĐTXL(Điểm chữ)</t>
  </si>
  <si>
    <t>ĐA NVĐTXL (Điểm 4)</t>
  </si>
  <si>
    <t>ĐA NVĐTXL 111</t>
  </si>
  <si>
    <t>ĐA NVĐTXL(1TC)</t>
  </si>
  <si>
    <t>THI KTTMVT-L1</t>
  </si>
  <si>
    <t>THI KTTMVT-L2</t>
  </si>
  <si>
    <t>TB KTTMVT-L1</t>
  </si>
  <si>
    <t>KẾ TOÁN TRÊN MÁY VI TÌNH(3TC)</t>
  </si>
  <si>
    <t>KTTMVT(Điểm chữ)</t>
  </si>
  <si>
    <t>KTTMVT(Điểm 4)</t>
  </si>
  <si>
    <t>KTTMVT111</t>
  </si>
  <si>
    <t>KTTMVT (3TC)</t>
  </si>
  <si>
    <t>KTTMVT(3TC)</t>
  </si>
  <si>
    <t>ĐIỂM ĐỒ ÁN KT K1-L1</t>
  </si>
  <si>
    <t>ĐIỂM ĐỒ ÁN KT K1-L2</t>
  </si>
  <si>
    <t>TB ĐỒ ÁN KT K1-L1</t>
  </si>
  <si>
    <t>ĐỒ ÁN KIẾN TRÚC K1 (1TC)</t>
  </si>
  <si>
    <t>ĐỒ ÁN KT K1(Điểm chữ)</t>
  </si>
  <si>
    <t>ĐỒ ÁN KT K1 (Điểm 4)</t>
  </si>
  <si>
    <t>ĐỒ ÁN KT K1 111</t>
  </si>
  <si>
    <t>ĐỒ ÁN KT K1 (1TC)</t>
  </si>
  <si>
    <t>ĐIỂM ĐỒ ÁN KT K2-L1</t>
  </si>
  <si>
    <t>ĐIỂM ĐỒ ÁN KT K2-L2</t>
  </si>
  <si>
    <t>TB ĐỒ ÁN KT K2-L1</t>
  </si>
  <si>
    <t>ĐỒ ÁN KIẾN TRÚC K2 (1TC)</t>
  </si>
  <si>
    <t>ĐỒ ÁN KT K2(Điểm chữ)</t>
  </si>
  <si>
    <t>ĐỒ ÁN KT K2 (Điểm 4)</t>
  </si>
  <si>
    <t>ĐỒ ÁN KT K2 111</t>
  </si>
  <si>
    <t>ĐỒ ÁN KT K2 (1TC)</t>
  </si>
  <si>
    <t xml:space="preserve"> THI HTKTĐT -L1</t>
  </si>
  <si>
    <t xml:space="preserve"> THI HTKTĐT -L2</t>
  </si>
  <si>
    <t>TB HTKTĐT-L1</t>
  </si>
  <si>
    <t>HẠ TẦNG KỸ THUẬT ĐÔ THỊ (2TC)</t>
  </si>
  <si>
    <t>HTKTĐT(Điểm chữ)</t>
  </si>
  <si>
    <t>HTKTĐT (Điểm 4)</t>
  </si>
  <si>
    <t>HTKTĐT111</t>
  </si>
  <si>
    <t>HTKTĐT (2TC)</t>
  </si>
  <si>
    <t>Đã có CC</t>
  </si>
  <si>
    <t>THỰC HÀNH CHUYÊN MÔN TRÊN MÁY 1(2TC)</t>
  </si>
  <si>
    <t>Đã ra trường cùng CK6</t>
  </si>
  <si>
    <t>CB1,2</t>
  </si>
  <si>
    <t>LẬP PHÂN TÍCH DỰ ÁN ĐẦU TƯ XD (4TC)</t>
  </si>
  <si>
    <t>Ra trường cùng CKX17</t>
  </si>
  <si>
    <t>11KX160110</t>
  </si>
  <si>
    <t>Lục Tuấn</t>
  </si>
  <si>
    <t>14/03/1996</t>
  </si>
  <si>
    <t>Trực Ninh - Nam Định</t>
  </si>
  <si>
    <t>11KX160120</t>
  </si>
  <si>
    <t>Nguyễn Minh</t>
  </si>
  <si>
    <t>Nhật</t>
  </si>
  <si>
    <t>16/09/1995</t>
  </si>
  <si>
    <t>QĐ số 178 ngày 26.6.2020 chuyển từ CKX16 xuống CKX17( không xét ll đợt T8.2020)</t>
  </si>
  <si>
    <t>QĐ chuyển lớp từ CKX16 xuống CKX17 số 81 ngày 19/2/2019; QĐ số 358 ngày 4/9/2019 Cbáo KQHT lần 1; QĐ số 187  ngày 27.6.2020 chuyển CKX17 xuống CKX18</t>
  </si>
  <si>
    <t>QĐ số 87 chuyển xuống CK7 ngày 20/2/2019; QĐ số 358 ngày 4/9/2019 Cbáo KQHT lần 1; QĐ số 188 ngày 27.6.2020 chuyển CK7 xuống CK8</t>
  </si>
  <si>
    <t>TCHT KỲ 4</t>
  </si>
  <si>
    <t>TBC HỌC KỲ 4</t>
  </si>
  <si>
    <t>TBC HỌC KỲ 4 -11</t>
  </si>
  <si>
    <t xml:space="preserve">XÉT LÊN LỚP
TBC HỌC KỲ 4
</t>
  </si>
  <si>
    <t>TÍN CHỈ 4 KỲ</t>
  </si>
  <si>
    <t>TBC 4 KỲ</t>
  </si>
  <si>
    <t>TBC 4 KỲ -11</t>
  </si>
  <si>
    <t>TC TÍCH LŨY KỲ 4</t>
  </si>
  <si>
    <t>TB TÍCH LŨY KỲ 4 -11</t>
  </si>
  <si>
    <t>TC TÍCH LŨY 4 KỲ</t>
  </si>
  <si>
    <t>TBC TÍCH LŨY 4 KỲ -11</t>
  </si>
  <si>
    <t xml:space="preserve">XÉT LÊN LỚP TBC TÍCH LŨY
4 KỲ
</t>
  </si>
  <si>
    <t xml:space="preserve">XÉT LÊN LỚP
4 KỲ
(9.2020)
</t>
  </si>
  <si>
    <t xml:space="preserve">Đào Tiến </t>
  </si>
  <si>
    <t>CK9</t>
  </si>
  <si>
    <t>THI ĐO BÓC KHỐI LƯỢNG XDCT-L1</t>
  </si>
  <si>
    <t>THI ĐO BÓC KHỐI LƯỢNG XDCT-L2</t>
  </si>
  <si>
    <t>TB ĐO BÓC KHỐI LƯỢNG XDCT-L1</t>
  </si>
  <si>
    <t>ĐO BÓC KHỐI LƯỢNG XÂY DỰNG CÔNG TRÌNH(3TC)</t>
  </si>
  <si>
    <t>ĐBKLXDCT(Điểm chữ)</t>
  </si>
  <si>
    <t>ĐBKLXDCT(Điểm 4)</t>
  </si>
  <si>
    <t>ĐBKLXDCT111</t>
  </si>
  <si>
    <t>ĐBKLXDCT(3TC)</t>
  </si>
  <si>
    <t xml:space="preserve"> THI NỘI THẤT -L1</t>
  </si>
  <si>
    <t xml:space="preserve"> THI NỘI THẤT -L2</t>
  </si>
  <si>
    <t>TB NỘI THẤT-L1</t>
  </si>
  <si>
    <t>NỘI THẤT (3TC)</t>
  </si>
  <si>
    <t>NT(Điểm chữ)</t>
  </si>
  <si>
    <t>NT (Điểm 4)</t>
  </si>
  <si>
    <t>NT 111</t>
  </si>
  <si>
    <t>NT (3TC)</t>
  </si>
  <si>
    <t>ĐỒ ÁN KIẾN TRÚC K3 (1TC)</t>
  </si>
  <si>
    <t>TIN HỌC ĐỒ HỌA 3D MAX(2TC)</t>
  </si>
  <si>
    <t>THI TCHTKT-L1</t>
  </si>
  <si>
    <t>THI TCHTKT-L2</t>
  </si>
  <si>
    <t>TB TCHTKT-L1</t>
  </si>
  <si>
    <t>TỔ CHỨC HẠCH TOÁN KẾ TOÁN(4TC)</t>
  </si>
  <si>
    <t>TCHTKT(Điểm chữ)</t>
  </si>
  <si>
    <t>TCHTKT(Điểm 4)</t>
  </si>
  <si>
    <t>TCHTKT111</t>
  </si>
  <si>
    <t>TCHTKT (4TC)</t>
  </si>
  <si>
    <t>THI KIỂM TOÁN-L1</t>
  </si>
  <si>
    <t>THI KIỂM TOÁN-L2</t>
  </si>
  <si>
    <t>TB KIỂM TOÁN-L1</t>
  </si>
  <si>
    <t>KIỂM TOÁN(3TC)</t>
  </si>
  <si>
    <t>KIỂM TOÁN(Điểm chữ)</t>
  </si>
  <si>
    <t>KIỂM TOÁN(Điểm 4)</t>
  </si>
  <si>
    <t>KIỂM TOÁN111</t>
  </si>
  <si>
    <t>KIỂM TOÁN (3TC)</t>
  </si>
  <si>
    <t>KIỂM TOÁN (4TC)</t>
  </si>
  <si>
    <t>THI KTHCSN-L1</t>
  </si>
  <si>
    <t>THI KTHCSN-L2</t>
  </si>
  <si>
    <t>TB KTHCSN-L1</t>
  </si>
  <si>
    <t>KẾ TOÁN HÀNH CHÍNH SỰ NGHIỆP(2TC)</t>
  </si>
  <si>
    <t>KTHCSN(Điểm chữ)</t>
  </si>
  <si>
    <t>KTHCSN(Điểm 4)</t>
  </si>
  <si>
    <t>KTHCSN111</t>
  </si>
  <si>
    <t>KTHCSN (2TC)</t>
  </si>
  <si>
    <t>THI TT KTM-L1</t>
  </si>
  <si>
    <t>THI TT KTM-L2</t>
  </si>
  <si>
    <t>TB TT KTM-L1</t>
  </si>
  <si>
    <t>THỰC TẬP KẾ TOÁN MÁY(3TC)</t>
  </si>
  <si>
    <t>TT KTM(Điểm chữ)</t>
  </si>
  <si>
    <t>TT KTM(Điểm 4)</t>
  </si>
  <si>
    <t>TT KTM 111</t>
  </si>
  <si>
    <t>TT KTM (3TC)</t>
  </si>
  <si>
    <t>THI TT KẾ TOÁN TT-L1</t>
  </si>
  <si>
    <t>THI TT KẾ TOÁN TT-L2</t>
  </si>
  <si>
    <t>TB TT KẾ TOÁN TẠI TRƯỜNG-L1</t>
  </si>
  <si>
    <t>THỰC TẬP KẾ TOÁN TẠI TRƯỜNG (4TC)</t>
  </si>
  <si>
    <t>TT KẾ TOÁN TT(Điểm chữ)</t>
  </si>
  <si>
    <t>TT KẾ TOÁN TT(Điểm 4)</t>
  </si>
  <si>
    <t>TT KẾ TOÁN TT 111</t>
  </si>
  <si>
    <t>TT KẾ TOÁN TT (4TC)</t>
  </si>
  <si>
    <t>THI QLDAĐTXD-L1</t>
  </si>
  <si>
    <t>THI QLDAĐTXD-L2</t>
  </si>
  <si>
    <t>TB QL DAĐTXD-L1</t>
  </si>
  <si>
    <t>QUẢN LÝ DỰ ÁN ĐTXD (4TC)</t>
  </si>
  <si>
    <t>QLDAĐTXD(Điểm chữ)</t>
  </si>
  <si>
    <t>QLDAĐTXD (Điểm 4)</t>
  </si>
  <si>
    <t>QLDAĐTXD 111</t>
  </si>
  <si>
    <t>QLDAĐTXD(4TC)</t>
  </si>
  <si>
    <t>THI DỰ TOÁN MÁY-L1</t>
  </si>
  <si>
    <t>THI DỰ TOÁN MÁY-L2</t>
  </si>
  <si>
    <t>TB DỰ TOÁN MÁY-L1</t>
  </si>
  <si>
    <t xml:space="preserve"> DỰ TOÁN MÁY(2TC)</t>
  </si>
  <si>
    <t xml:space="preserve"> DỰ TOÁN MÁY(Điểm chữ)</t>
  </si>
  <si>
    <t xml:space="preserve"> DỰ TOÁN MÁY(Điểm 4)</t>
  </si>
  <si>
    <t>DỰ TOÁN MÁY 111</t>
  </si>
  <si>
    <t xml:space="preserve">  DỰ TOÁN MÁY(2TC)</t>
  </si>
  <si>
    <t>THI ATLĐ-L1</t>
  </si>
  <si>
    <t>THI ATLĐ-L2</t>
  </si>
  <si>
    <t>TB ATLĐ-L1</t>
  </si>
  <si>
    <t>AN TOÀN LAO ĐỘNG (2TC)</t>
  </si>
  <si>
    <t>ATLĐ(Điểm chữ)</t>
  </si>
  <si>
    <t>ATLĐ (Điểm 4)</t>
  </si>
  <si>
    <t>ATLĐ 111</t>
  </si>
  <si>
    <t>ATLĐ(2TC)</t>
  </si>
  <si>
    <t>THI KCT-L1</t>
  </si>
  <si>
    <t>THI KCT-L2</t>
  </si>
  <si>
    <t>TB KCT-L1</t>
  </si>
  <si>
    <t>KẾT CẤU THÉP (2TC)</t>
  </si>
  <si>
    <t>KẾT CẤU THÉP(Điểm chữ)</t>
  </si>
  <si>
    <t>KẾT CẤU THÉP (Điểm 4)</t>
  </si>
  <si>
    <t>KẾT CẤU THÉP 111</t>
  </si>
  <si>
    <t>KẾT CẤU THÉP(4TC)</t>
  </si>
  <si>
    <t>THI TT DỰ TOÁN-L1</t>
  </si>
  <si>
    <t>THI TT DỰ TOÁN-L2</t>
  </si>
  <si>
    <t>TB TT DỰ TOÁN-L1</t>
  </si>
  <si>
    <t>THỰC TẬP DỰ TOÁN (2TC)</t>
  </si>
  <si>
    <t>THỰC TẬP DỰ TOÁN(Điểm chữ)</t>
  </si>
  <si>
    <t>TT DỰ TOÁN (Điểm 4)</t>
  </si>
  <si>
    <t>TT DỰ TOÁN 111</t>
  </si>
  <si>
    <t xml:space="preserve"> TT DỰ TOÁN (2TC)</t>
  </si>
  <si>
    <t>THI TT ĐẤU THẦU VÀ TT-L1</t>
  </si>
  <si>
    <t>THI TT ĐẤU THẦU VÀ TT-L2</t>
  </si>
  <si>
    <t>TB TT ĐẤU THẦU VÀ TT-L1</t>
  </si>
  <si>
    <t>THỰC TẬP ĐẤU THẦU VÀ THANH TOÁN (2TC)</t>
  </si>
  <si>
    <t>TT ĐT VÀ TT(Điểm chữ)</t>
  </si>
  <si>
    <t>TT ĐẤU THẦU VÀ TT (Điểm 4)</t>
  </si>
  <si>
    <t>TT ĐT VÀ TT 111</t>
  </si>
  <si>
    <t xml:space="preserve"> TT ĐT VÀ TT (2TC)</t>
  </si>
  <si>
    <t>THI TT CBKT-KT-L1</t>
  </si>
  <si>
    <t>THI TT CBKT-KT-L2</t>
  </si>
  <si>
    <t>TB TT CBKT - KT-L1</t>
  </si>
  <si>
    <t>THỰC TẬP CÁN BỘ KINH TẾ -KỸ THUẬT (4TC)</t>
  </si>
  <si>
    <t>THỰC TẬP CBKT - KT(Điểm chữ)</t>
  </si>
  <si>
    <t>TT CBKT-KT (Điểm 4)</t>
  </si>
  <si>
    <t>TT CBKT-KT 111</t>
  </si>
  <si>
    <t xml:space="preserve"> TT CBKT-KT (4TC)</t>
  </si>
  <si>
    <t>TRẮC ĐỊA (3TC)</t>
  </si>
  <si>
    <t>TCHT KỲ 5</t>
  </si>
  <si>
    <t>TBC HỌC KỲ 5</t>
  </si>
  <si>
    <t>TBC HỌC KỲ 5 -11</t>
  </si>
  <si>
    <t xml:space="preserve">XÉT LÊN LỚP
TBC HỌC KỲ 5
</t>
  </si>
  <si>
    <t>TÍN CHỈ 5 KỲ</t>
  </si>
  <si>
    <t>TBC 5 KỲ</t>
  </si>
  <si>
    <t>TBC 5 KỲ -11</t>
  </si>
  <si>
    <t>TC TÍCH LŨY KỲ 5</t>
  </si>
  <si>
    <t>TC TÍCH LŨY 5 KỲ</t>
  </si>
  <si>
    <t xml:space="preserve">XÉT LÊN LỚP TBC TÍCH LŨY
5 KỲ
</t>
  </si>
  <si>
    <t xml:space="preserve">XÉT LÊN LỚP
5 KỲ
</t>
  </si>
  <si>
    <t xml:space="preserve"> THI ĐAKTK3 -L1</t>
  </si>
  <si>
    <t xml:space="preserve"> THI ĐAKTK3 -L2</t>
  </si>
  <si>
    <t>TB ĐAKTK3-L1</t>
  </si>
  <si>
    <t>ĐAKTK3(Điểm chữ)</t>
  </si>
  <si>
    <t>ĐAKTK3 (Điểm 4)</t>
  </si>
  <si>
    <t>ĐA KT K3 111</t>
  </si>
  <si>
    <t>ĐAKT K3 (1TC)</t>
  </si>
  <si>
    <t>ĐỒ ÁN TỔNG HỢP  K4 (1TC)</t>
  </si>
  <si>
    <t xml:space="preserve"> THI ĐATH K4 -L1</t>
  </si>
  <si>
    <t xml:space="preserve"> THI ĐATH K4 -L2</t>
  </si>
  <si>
    <t>TB ĐATH K4-L1</t>
  </si>
  <si>
    <t>ĐATH K4(Điểm chữ)</t>
  </si>
  <si>
    <t>ĐATH K4 (Điểm 4)</t>
  </si>
  <si>
    <t>ĐA TH K4 111</t>
  </si>
  <si>
    <t>ĐATH K4 (1TC)</t>
  </si>
  <si>
    <t xml:space="preserve"> THI TIN HỌC ĐH 3D MAX -L1</t>
  </si>
  <si>
    <t xml:space="preserve"> THI TIN HỌC ĐH 3D MAX -L2</t>
  </si>
  <si>
    <t>TB TIN HỌC ĐH 3D MAX-L1</t>
  </si>
  <si>
    <t>TIN HỌC ĐH 3D MAX(Điểm chữ)</t>
  </si>
  <si>
    <t>TIN HỌC ĐH 3DMAX(Điểm 4)</t>
  </si>
  <si>
    <t>TIN HỌC ĐH 3DMAX 111</t>
  </si>
  <si>
    <t>TIN HỌC ĐH 3D MAX (2TC)</t>
  </si>
  <si>
    <t>THI TT TN-L1</t>
  </si>
  <si>
    <t>THI TT TN-L2</t>
  </si>
  <si>
    <t>TB TT TN-L1</t>
  </si>
  <si>
    <t>TT TN(Điểm chữ)</t>
  </si>
  <si>
    <t>TT TN(Điểm 4)</t>
  </si>
  <si>
    <t>TT TN -11</t>
  </si>
  <si>
    <t>TT TN(4TC)</t>
  </si>
  <si>
    <t>THỰC TẬP TỐT NGHIỆP (4TC)</t>
  </si>
  <si>
    <t>TBC TÍCH LŨY 4 KỲ (THANG 10)</t>
  </si>
  <si>
    <t>VẼ XÂY DỰNG 11111</t>
  </si>
  <si>
    <t>VẬT LÝ KIẾN TRÚC 111</t>
  </si>
  <si>
    <t>VẼ XÂY DỰNG 2 111</t>
  </si>
  <si>
    <t>CƠ HỌC CÔNG TRÌNH 1 111</t>
  </si>
  <si>
    <t>CẤP THOÁT NƯỚC VÀ MÔI TRƯỜNG111</t>
  </si>
  <si>
    <t>TIN ỨNG DỤNG AUTOCAD111</t>
  </si>
  <si>
    <t>CƠ SỞ KIẾN TRÚC 111</t>
  </si>
  <si>
    <t>VẬT LIỆU XÂY DỰNG 111</t>
  </si>
  <si>
    <t>KẾT CẤU BTCT 1111</t>
  </si>
  <si>
    <t>KỸ THUẬT ĐCT111</t>
  </si>
  <si>
    <t>THIẾT BỊ CÔNG TRÌNH 111</t>
  </si>
  <si>
    <t>TRẮC ĐỊA111</t>
  </si>
  <si>
    <t>THỰC HÀNH CHUYÊN MÔN TRÊN MÁY 1111</t>
  </si>
  <si>
    <t>CẤU TẠO KTNDD111</t>
  </si>
  <si>
    <t>ĐỒ ÁN CẤU TẠO KTNDD111</t>
  </si>
  <si>
    <t>LỊCH SỬ KIẾN TRÚC111</t>
  </si>
  <si>
    <t>CẤU TẠO KIẾN TRÚC NHÀ CN111</t>
  </si>
  <si>
    <t>TBC TÍCH LŨY 3 KỲ( THANG 10)</t>
  </si>
  <si>
    <t>TBC TÍCH LŨY 3 KỲ ( THANG 4)</t>
  </si>
  <si>
    <t>KỸ THUẬT THI CÔNG 11111</t>
  </si>
  <si>
    <t>PHÁP LUẬT XÂY DỰNG111</t>
  </si>
  <si>
    <t>NGUYÊN LÝ THIẾT KẾ CÔNG TRÌNH DÂN DỤNG1111</t>
  </si>
  <si>
    <t>THVCMTM21111</t>
  </si>
  <si>
    <t>NGOẠI NGỮ 2111</t>
  </si>
  <si>
    <t>NGUYÊN LÝ THIẾT KẾ CÔNG TRÌNH CN 111</t>
  </si>
  <si>
    <t>ĐỒ ÁN KIẾN TRÚC K2 111</t>
  </si>
  <si>
    <t>HẠ TẦNG KỸ THUẬT ĐÔ THỊ 111</t>
  </si>
  <si>
    <t>TBC TÍCH LŨY 4 KỲ(THANG 4)</t>
  </si>
  <si>
    <t>ĐO BÓC KHỐI LƯỢNG XÂY DỰNG CÔNG TRÌNH(3TC)1111</t>
  </si>
  <si>
    <t>NỘI THẤT (3TC)111</t>
  </si>
  <si>
    <t>ĐỒ ÁN KIẾN TRÚC K3 (1TC)111</t>
  </si>
  <si>
    <t>TBC TÍCH LŨY 5 KỲ(THANG 4)</t>
  </si>
  <si>
    <t>TBC TÍCH LŨY 5 KỲ(THANG 10)</t>
  </si>
  <si>
    <t>TB TÍCH LŨY KỲ 5(THANG 4)</t>
  </si>
  <si>
    <t>THỰC TẬP TỐT NGHIỆP (4TC)1111</t>
  </si>
  <si>
    <t>TB TÍCH LŨY KỲ 5(THANG 10)</t>
  </si>
  <si>
    <t>PLĐC (2TC)111</t>
  </si>
  <si>
    <t>KINH TẾ VI MÔ (3TC)111</t>
  </si>
  <si>
    <t>TIN HỌC (3TC)1111</t>
  </si>
  <si>
    <t>NGOẠI NGỮ 1 (3TC)111</t>
  </si>
  <si>
    <t>CHÍNH TRỊ (5TC)111</t>
  </si>
  <si>
    <t>NLTK(3TC)1111</t>
  </si>
  <si>
    <t>MKTCB(3TC)111</t>
  </si>
  <si>
    <t>NGUYÊN LÝ KẾ TOÁN(3TC)111</t>
  </si>
  <si>
    <t>TÀI CHÍNH HỌC(2TC)111</t>
  </si>
  <si>
    <t>VĂN HÓA &amp; ĐẠO ĐỨC KINH DOANH(2TC)111</t>
  </si>
  <si>
    <t>THỐNG KÊ DOANH NGHIỆP(2TC)111</t>
  </si>
  <si>
    <t>QUẢN TRỊ DN (2TC)111</t>
  </si>
  <si>
    <t>THỊ TRƯỜNG CHỨNG KHOÁN (2TC)111</t>
  </si>
  <si>
    <t>KINH TẾ XÂY DỰNG (2TC)111</t>
  </si>
  <si>
    <t>THUẾ(3TC)111</t>
  </si>
  <si>
    <t>TÀI CHÍNH DOANH NGHIỆP 2(3TC)111</t>
  </si>
  <si>
    <t>NGOẠI NGỮ 2(2TC)1111</t>
  </si>
  <si>
    <t>KẾ TOÁN TÀI CHÍNH DOANH NGHIỆP 3(4TC)111</t>
  </si>
  <si>
    <t>PHÂN TÍCH HOẠT ĐỘNG KINH TẾ(3TC)111</t>
  </si>
  <si>
    <t>PHÁP LUẬT KINH TẾ(2TC)111</t>
  </si>
  <si>
    <t>TIN ỨNG DỤNG TRONG KT(2TC)111</t>
  </si>
  <si>
    <t>KẾ TOÁN TRÊN MÁY VI TÌNH(3TC)111</t>
  </si>
  <si>
    <t>TBC TÍCH LŨY 4 KỲ (THANG 4)</t>
  </si>
  <si>
    <t>TỔ CHỨC HẠCH TOÁN KẾ TOÁN(4TC)111</t>
  </si>
  <si>
    <t>KIỂM TOÁN(3TC)111</t>
  </si>
  <si>
    <t>KẾ TOÁN HÀNH CHÍNH SỰ NGHIỆP(2TC)111</t>
  </si>
  <si>
    <t>THỰC TẬP KẾ TOÁN TẠI TRƯỜNG (4TC)111</t>
  </si>
  <si>
    <t>TBC TÍCH LŨY 5 KỲ (THANG 4)</t>
  </si>
  <si>
    <t>TBC TÍCH LŨY 5 KỲ (THANG 10)</t>
  </si>
  <si>
    <t>TB TÍCH LŨY KỲ 5 (THANG 10)</t>
  </si>
  <si>
    <t>GDTC(2TC)111</t>
  </si>
  <si>
    <t>GDQP(3TC)11</t>
  </si>
  <si>
    <t>GDQP(3TC)111</t>
  </si>
  <si>
    <t>QĐ số 339A ngày 16/10/2020 nghỉ học để chữa bệnh</t>
  </si>
  <si>
    <t>TỎNG 101 TC</t>
  </si>
  <si>
    <t>QĐ số 202 ngày 3/7/2020 CBKQHT lần 1</t>
  </si>
  <si>
    <t>QĐBTH số  203 ngày 03/7/2020</t>
  </si>
  <si>
    <t>QĐBTH số 203 ngày 3/7/2020; QĐ số 82 chuyển xuống CK7 ngày 19/2/2019; QĐ số  358 ngày 4/9/2019 Cbáo KQHT lần 1</t>
  </si>
  <si>
    <t>QĐ V/v tiếp nhận sinh viên số 14 ngày 7/1/2021; BLKQHT số 135 ngày 12/5/2020</t>
  </si>
  <si>
    <t>TB TÍCH LŨY KỲ 5( THANG 4)</t>
  </si>
  <si>
    <t>TBC TÍCH LŨY 5 KỲ ( THANG 4)</t>
  </si>
  <si>
    <t>Điểm thuyết minh ĐA</t>
  </si>
  <si>
    <t>Điểm thể hiện BVKT</t>
  </si>
  <si>
    <t>Điểm BV ĐATN</t>
  </si>
  <si>
    <t>Điểm Đồ án  TN</t>
  </si>
  <si>
    <t>Điểm Đồ ánTN(Điểm chữ)</t>
  </si>
  <si>
    <t>Điểm Đồ án TN(Điểm 4)</t>
  </si>
  <si>
    <t>Điểm Đồ án TN 111</t>
  </si>
  <si>
    <t>Đồ án  TN</t>
  </si>
  <si>
    <t>THI TT KẾ TOÁN TẠI DN-L1</t>
  </si>
  <si>
    <t>THI TT KẾ TOÁN TẠI DN-L2</t>
  </si>
  <si>
    <t>TB TT KẾ TOÁN TẠI DOANH NGHIỆP-L1</t>
  </si>
  <si>
    <t>THỰC TẬP KẾ TOÁN TẠI DOANH NGHIỆP(3TC)</t>
  </si>
  <si>
    <t>TT KẾ TOÁN TẠI DN(Điểm chữ)</t>
  </si>
  <si>
    <t>TT KẾ TOÁN TẠI DN(Điểm 4)</t>
  </si>
  <si>
    <t>TT KẾ TOÁN TẠI DN 111</t>
  </si>
  <si>
    <t>TT KẾ TOÁN TẠI DN (3TC)</t>
  </si>
  <si>
    <t>Điểm GVHD</t>
  </si>
  <si>
    <t>Điểm Bảo vệ</t>
  </si>
  <si>
    <t>Điểm khóa luận TN</t>
  </si>
  <si>
    <t>Điểm khóa luậnTN(Điểm chữ)</t>
  </si>
  <si>
    <t>Điểm khóa luận TN(Điểm 4)</t>
  </si>
  <si>
    <t>Điểm khóa luận TN 111</t>
  </si>
  <si>
    <t>Khóa luận TN</t>
  </si>
  <si>
    <t>ĐATN (Dự toán)</t>
  </si>
  <si>
    <t>Điểm Đồ án TN(Điểm chữ)</t>
  </si>
  <si>
    <t>QĐXT số  151 ngày 12.4.2021; QĐ số 86 chuyển xuống  CK7 ngày 20/2/2019; QĐ số 358 ngày 4/9/2019 Cbáo KQHT lần 1</t>
  </si>
  <si>
    <t>TCHT KỲ 6</t>
  </si>
  <si>
    <t>TBC HỌC KỲ 6</t>
  </si>
  <si>
    <t>TBC HỌC KỲ 6 -11</t>
  </si>
  <si>
    <t xml:space="preserve">XÉT LÊN LỚP
TBC HỌC KỲ6
</t>
  </si>
  <si>
    <t>TC TÍCH LŨY KỲ 6</t>
  </si>
  <si>
    <t>KTTC (Điểm 10)</t>
  </si>
  <si>
    <t>KTTC (Điểm chữ)</t>
  </si>
  <si>
    <t>KỸ THUẬT THI CÔNG (Điểm 4)</t>
  </si>
  <si>
    <t>KTTC 111</t>
  </si>
  <si>
    <t>KTTC(4TC)</t>
  </si>
  <si>
    <t>TCTCCTXD (Điểm 10)</t>
  </si>
  <si>
    <t>TCTCCTXD (Điểm chữ)</t>
  </si>
  <si>
    <t>TỔ CHỨC THI CÔNG CÔNG TRÌNH XÂY DỰNG (Điểm 4)</t>
  </si>
  <si>
    <t>TCTCCTXD(4TC)</t>
  </si>
  <si>
    <t>LPTDAĐT (Điểm 10)</t>
  </si>
  <si>
    <t>LPTDAĐT (Điểm chữ)</t>
  </si>
  <si>
    <t>LẬP, PHÂN TÍCH DỰ ÁN ĐẦU TƯ XÂY DỰNG (Điểm 4)</t>
  </si>
  <si>
    <t>LPTDAĐT(5TC)</t>
  </si>
  <si>
    <t>NVĐTXL (Điểm 10)</t>
  </si>
  <si>
    <t>NVĐTXL (Điểm chữ)</t>
  </si>
  <si>
    <t>NGHIỆP VỤ ĐẤU THẦU XÂY LẮP (Điểm 4)</t>
  </si>
  <si>
    <t>NVĐTXL(3TC)</t>
  </si>
  <si>
    <t>TTXDCB (Điểm 10)</t>
  </si>
  <si>
    <t>TTXDCB (Điểm chữ)</t>
  </si>
  <si>
    <t>THỰC TẬP XÂY DỰNG CƠ BẢN (Điểm 4)</t>
  </si>
  <si>
    <t>TTXDCB 111</t>
  </si>
  <si>
    <t>TTXDCB(3TC)</t>
  </si>
  <si>
    <t>ĐATN (ĐT&amp;TT)</t>
  </si>
  <si>
    <t>ĐIỂM GVHD</t>
  </si>
  <si>
    <t>PL (2TC)</t>
  </si>
  <si>
    <t>PL(2TC)</t>
  </si>
  <si>
    <t>TB TÍCH LŨY KỲ 6 (THANG 4)</t>
  </si>
  <si>
    <t>TB TÍCH LŨY KỲ 6 ( THANG 4)</t>
  </si>
  <si>
    <t>TB TÍCH LŨY KỲ 6( THANG 4)</t>
  </si>
  <si>
    <t>QĐ số 145 ngày 15/4/2021 Buộc thôi hoc; QĐ số 338 ngày 15/9/2020 CBKQHT lần 1</t>
  </si>
  <si>
    <t>QĐ số 145 ngày 15/4/2021 Buộc thôi hoc; QĐ số 202 ngày 3/7/2020 CBKQHT lần 1; QĐ chuyển lớp từ CKX15 xuống CKX16 số 370A ngày 21/8/2018; QĐ số 317 ngày 3/9/2019 chuyển lớp từ CKX16 xuống CKX17.1</t>
  </si>
  <si>
    <t>QĐ số 144 ngày 15/4/2021 CBKQHTL1</t>
  </si>
  <si>
    <t>QĐ số 145 ngày 15/4/2021 buộc thôi học( do không DKTC cả kỳ 5); QĐ số 179 ngày 26.6.2020 chuyển từ CKX16 xuống CKX17( không xét ll đợt T8.2020)</t>
  </si>
  <si>
    <t>x</t>
  </si>
  <si>
    <t>ĐỒ ÁN TN(5TC)</t>
  </si>
  <si>
    <t>Điểm khóa luận TN(5TC)</t>
  </si>
  <si>
    <t>Điểm Đồ án TN(5TC)</t>
  </si>
</sst>
</file>

<file path=xl/styles.xml><?xml version="1.0" encoding="utf-8"?>
<styleSheet xmlns="http://schemas.openxmlformats.org/spreadsheetml/2006/main">
  <numFmts count="1">
    <numFmt numFmtId="164" formatCode="0.0"/>
  </numFmts>
  <fonts count="62">
    <font>
      <sz val="10"/>
      <name val="Arial"/>
    </font>
    <font>
      <sz val="11"/>
      <color indexed="8"/>
      <name val="Calibri"/>
      <family val="2"/>
    </font>
    <font>
      <sz val="13.5"/>
      <name val="Times New Roman"/>
      <family val="1"/>
    </font>
    <font>
      <b/>
      <sz val="13.5"/>
      <name val="Times New Roman"/>
      <family val="1"/>
    </font>
    <font>
      <i/>
      <sz val="13.5"/>
      <name val="Times New Roman"/>
      <family val="1"/>
    </font>
    <font>
      <sz val="13"/>
      <name val="Arial"/>
      <family val="2"/>
    </font>
    <font>
      <b/>
      <sz val="13.5"/>
      <name val="Times New Roman"/>
      <family val="1"/>
      <charset val="163"/>
    </font>
    <font>
      <b/>
      <sz val="13"/>
      <name val="Times New Roman"/>
      <family val="1"/>
    </font>
    <font>
      <sz val="13"/>
      <name val="Times New Roman"/>
      <family val="1"/>
    </font>
    <font>
      <sz val="14"/>
      <name val="Times New Roman"/>
      <family val="1"/>
    </font>
    <font>
      <sz val="10"/>
      <name val="Times New Roman"/>
      <family val="1"/>
    </font>
    <font>
      <sz val="12"/>
      <name val="Times New Roman"/>
      <family val="1"/>
    </font>
    <font>
      <sz val="13.5"/>
      <name val="Arial"/>
      <family val="2"/>
    </font>
    <font>
      <sz val="13.5"/>
      <color indexed="8"/>
      <name val="Times New Roman"/>
      <family val="1"/>
    </font>
    <font>
      <sz val="13.5"/>
      <name val="Times New Roman"/>
      <family val="1"/>
      <charset val="163"/>
    </font>
    <font>
      <sz val="13.5"/>
      <color indexed="8"/>
      <name val="Times New Roman"/>
      <family val="1"/>
      <charset val="163"/>
    </font>
    <font>
      <sz val="15"/>
      <name val="Times New Roman"/>
      <family val="1"/>
    </font>
    <font>
      <sz val="13"/>
      <name val="Times New Roman"/>
      <family val="1"/>
      <charset val="163"/>
    </font>
    <font>
      <i/>
      <sz val="13"/>
      <name val="Times New Roman"/>
      <family val="1"/>
    </font>
    <font>
      <sz val="12.5"/>
      <name val="Times New Roman"/>
      <family val="1"/>
    </font>
    <font>
      <b/>
      <sz val="12"/>
      <name val="Times New Roman"/>
      <family val="1"/>
      <charset val="163"/>
    </font>
    <font>
      <sz val="13.5"/>
      <color rgb="FFFF0000"/>
      <name val="Times New Roman"/>
      <family val="1"/>
    </font>
    <font>
      <b/>
      <sz val="13.5"/>
      <color rgb="FFFF0000"/>
      <name val="Times New Roman"/>
      <family val="1"/>
      <charset val="163"/>
    </font>
    <font>
      <b/>
      <sz val="13.5"/>
      <color rgb="FF0000CC"/>
      <name val="Times New Roman"/>
      <family val="1"/>
      <charset val="163"/>
    </font>
    <font>
      <sz val="13.5"/>
      <color rgb="FF0000CC"/>
      <name val="Times New Roman"/>
      <family val="1"/>
      <charset val="163"/>
    </font>
    <font>
      <b/>
      <sz val="13"/>
      <color rgb="FFFF0000"/>
      <name val="Times New Roman"/>
      <family val="1"/>
    </font>
    <font>
      <b/>
      <sz val="13"/>
      <color rgb="FF0000CC"/>
      <name val="Times New Roman"/>
      <family val="1"/>
    </font>
    <font>
      <b/>
      <sz val="13.5"/>
      <color rgb="FFFF0000"/>
      <name val="Times New Roman"/>
      <family val="1"/>
    </font>
    <font>
      <b/>
      <sz val="13.5"/>
      <color rgb="FF0000CC"/>
      <name val="Times New Roman"/>
      <family val="1"/>
    </font>
    <font>
      <sz val="13"/>
      <color rgb="FFFF0000"/>
      <name val="Times New Roman"/>
      <family val="1"/>
    </font>
    <font>
      <b/>
      <sz val="13.5"/>
      <color theme="1"/>
      <name val="Times New Roman"/>
      <family val="1"/>
      <charset val="163"/>
    </font>
    <font>
      <sz val="13"/>
      <color theme="1"/>
      <name val="Times New Roman"/>
      <family val="1"/>
    </font>
    <font>
      <sz val="13.5"/>
      <color theme="2" tint="-0.89999084444715716"/>
      <name val="Times New Roman"/>
      <family val="1"/>
    </font>
    <font>
      <sz val="13.5"/>
      <color theme="1"/>
      <name val="Times New Roman"/>
      <family val="1"/>
    </font>
    <font>
      <sz val="13.5"/>
      <color theme="1"/>
      <name val="Times New Roman"/>
      <family val="1"/>
      <charset val="163"/>
    </font>
    <font>
      <sz val="13.5"/>
      <color rgb="FFFF0000"/>
      <name val="Times New Roman"/>
      <family val="1"/>
      <charset val="163"/>
    </font>
    <font>
      <sz val="13"/>
      <color theme="2" tint="-0.89999084444715716"/>
      <name val="Times New Roman"/>
      <family val="1"/>
    </font>
    <font>
      <sz val="13.5"/>
      <color theme="1" tint="4.9989318521683403E-2"/>
      <name val="Times New Roman"/>
      <family val="1"/>
    </font>
    <font>
      <sz val="14"/>
      <color theme="1"/>
      <name val="Times New Roman"/>
      <family val="1"/>
    </font>
    <font>
      <b/>
      <sz val="13"/>
      <color rgb="FFCC00FF"/>
      <name val="Times New Roman"/>
      <family val="1"/>
    </font>
    <font>
      <b/>
      <sz val="13.5"/>
      <color rgb="FFCC00FF"/>
      <name val="Times New Roman"/>
      <family val="1"/>
    </font>
    <font>
      <sz val="13.5"/>
      <color rgb="FF0070C0"/>
      <name val="Times New Roman"/>
      <family val="1"/>
    </font>
    <font>
      <sz val="12"/>
      <color theme="1"/>
      <name val="Times New Roman"/>
      <family val="1"/>
    </font>
    <font>
      <sz val="13"/>
      <color rgb="FF0000CC"/>
      <name val="Times New Roman"/>
      <family val="1"/>
    </font>
    <font>
      <sz val="10"/>
      <color rgb="FFFF0000"/>
      <name val="Arial"/>
      <family val="2"/>
    </font>
    <font>
      <sz val="12.5"/>
      <color theme="1"/>
      <name val="Times New Roman"/>
      <family val="1"/>
    </font>
    <font>
      <b/>
      <sz val="13"/>
      <color rgb="FF0070C0"/>
      <name val="Times New Roman"/>
      <family val="1"/>
    </font>
    <font>
      <sz val="13"/>
      <color rgb="FF0070C0"/>
      <name val="Times New Roman"/>
      <family val="1"/>
    </font>
    <font>
      <b/>
      <sz val="12"/>
      <color theme="1"/>
      <name val="Times New Roman"/>
      <family val="1"/>
      <charset val="163"/>
    </font>
    <font>
      <b/>
      <sz val="12"/>
      <color theme="1"/>
      <name val="Times New Roman"/>
      <family val="1"/>
    </font>
    <font>
      <sz val="10"/>
      <name val="Arial"/>
      <family val="2"/>
    </font>
    <font>
      <sz val="10"/>
      <color theme="1"/>
      <name val="Times New Roman"/>
      <family val="1"/>
    </font>
    <font>
      <sz val="13"/>
      <color theme="1"/>
      <name val="Times New Roman"/>
      <family val="1"/>
      <charset val="163"/>
    </font>
    <font>
      <sz val="14"/>
      <color theme="1"/>
      <name val="Times New Roman"/>
      <family val="1"/>
      <charset val="163"/>
    </font>
    <font>
      <sz val="13"/>
      <color rgb="FF00B050"/>
      <name val="Times New Roman"/>
      <family val="1"/>
    </font>
    <font>
      <b/>
      <sz val="12"/>
      <color rgb="FFFF0000"/>
      <name val="Times New Roman"/>
      <family val="1"/>
      <charset val="163"/>
    </font>
    <font>
      <b/>
      <sz val="13"/>
      <color theme="1"/>
      <name val="Times New Roman"/>
      <family val="1"/>
    </font>
    <font>
      <b/>
      <sz val="12"/>
      <color rgb="FFFF0000"/>
      <name val="Times New Roman"/>
      <family val="1"/>
    </font>
    <font>
      <sz val="12"/>
      <color theme="1"/>
      <name val="Times New Roman"/>
      <family val="1"/>
      <charset val="163"/>
    </font>
    <font>
      <b/>
      <sz val="13.5"/>
      <color theme="1"/>
      <name val="Times New Roman"/>
      <family val="1"/>
    </font>
    <font>
      <sz val="10"/>
      <color theme="1"/>
      <name val="Times New Roman"/>
      <family val="1"/>
      <charset val="163"/>
    </font>
    <font>
      <sz val="13.5"/>
      <color rgb="FF0000CC"/>
      <name val="Times New Roman"/>
      <family val="1"/>
    </font>
  </fonts>
  <fills count="1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00FFFF"/>
        <bgColor indexed="64"/>
      </patternFill>
    </fill>
    <fill>
      <patternFill patternType="solid">
        <fgColor rgb="FFFFFF00"/>
        <bgColor indexed="64"/>
      </patternFill>
    </fill>
    <fill>
      <patternFill patternType="solid">
        <fgColor theme="0" tint="-0.499984740745262"/>
        <bgColor indexed="64"/>
      </patternFill>
    </fill>
    <fill>
      <patternFill patternType="solid">
        <fgColor rgb="FF00B050"/>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theme="3" tint="0.59999389629810485"/>
        <bgColor indexed="64"/>
      </patternFill>
    </fill>
    <fill>
      <patternFill patternType="solid">
        <fgColor rgb="FF92D050"/>
        <bgColor indexed="64"/>
      </patternFill>
    </fill>
    <fill>
      <patternFill patternType="solid">
        <fgColor theme="7" tint="0.39997558519241921"/>
        <bgColor indexed="64"/>
      </patternFill>
    </fill>
    <fill>
      <patternFill patternType="solid">
        <fgColor rgb="FFFF0000"/>
        <bgColor indexed="64"/>
      </patternFill>
    </fill>
    <fill>
      <patternFill patternType="solid">
        <fgColor theme="3" tint="0.79998168889431442"/>
        <bgColor indexed="64"/>
      </patternFill>
    </fill>
    <fill>
      <patternFill patternType="solid">
        <fgColor rgb="FFFFFF00"/>
        <bgColor rgb="FF000000"/>
      </patternFill>
    </fill>
    <fill>
      <patternFill patternType="solid">
        <fgColor theme="9" tint="-0.249977111117893"/>
        <bgColor indexed="64"/>
      </patternFill>
    </fill>
    <fill>
      <patternFill patternType="solid">
        <fgColor theme="5" tint="0.79998168889431442"/>
        <bgColor indexed="64"/>
      </patternFill>
    </fill>
  </fills>
  <borders count="91">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bottom style="hair">
        <color indexed="64"/>
      </bottom>
      <diagonal/>
    </border>
    <border>
      <left/>
      <right style="thin">
        <color indexed="64"/>
      </right>
      <top style="thin">
        <color indexed="64"/>
      </top>
      <bottom style="hair">
        <color indexed="64"/>
      </bottom>
      <diagonal/>
    </border>
    <border>
      <left/>
      <right style="thin">
        <color indexed="64"/>
      </right>
      <top style="dotted">
        <color indexed="64"/>
      </top>
      <bottom style="dotted">
        <color indexed="64"/>
      </bottom>
      <diagonal/>
    </border>
    <border>
      <left/>
      <right style="thin">
        <color indexed="64"/>
      </right>
      <top style="dotted">
        <color indexed="64"/>
      </top>
      <bottom/>
      <diagonal/>
    </border>
    <border>
      <left/>
      <right/>
      <top style="thin">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medium">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right/>
      <top style="hair">
        <color indexed="64"/>
      </top>
      <bottom/>
      <diagonal/>
    </border>
    <border>
      <left style="medium">
        <color indexed="64"/>
      </left>
      <right style="thin">
        <color indexed="64"/>
      </right>
      <top/>
      <bottom style="hair">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medium">
        <color indexed="64"/>
      </left>
      <right/>
      <top style="hair">
        <color indexed="64"/>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thin">
        <color indexed="64"/>
      </left>
      <right style="thin">
        <color indexed="64"/>
      </right>
      <top style="dotted">
        <color indexed="64"/>
      </top>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style="dotted">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style="hair">
        <color indexed="64"/>
      </right>
      <top style="hair">
        <color indexed="64"/>
      </top>
      <bottom/>
      <diagonal/>
    </border>
    <border>
      <left style="hair">
        <color indexed="64"/>
      </left>
      <right/>
      <top style="hair">
        <color indexed="64"/>
      </top>
      <bottom/>
      <diagonal/>
    </border>
    <border>
      <left style="thick">
        <color indexed="64"/>
      </left>
      <right style="thin">
        <color indexed="64"/>
      </right>
      <top style="hair">
        <color indexed="64"/>
      </top>
      <bottom style="hair">
        <color indexed="64"/>
      </bottom>
      <diagonal/>
    </border>
    <border>
      <left style="thin">
        <color indexed="64"/>
      </left>
      <right style="thick">
        <color indexed="64"/>
      </right>
      <top style="hair">
        <color indexed="64"/>
      </top>
      <bottom style="hair">
        <color indexed="64"/>
      </bottom>
      <diagonal/>
    </border>
    <border>
      <left style="thick">
        <color indexed="64"/>
      </left>
      <right style="thin">
        <color indexed="64"/>
      </right>
      <top style="hair">
        <color indexed="64"/>
      </top>
      <bottom style="thin">
        <color indexed="64"/>
      </bottom>
      <diagonal/>
    </border>
    <border>
      <left style="thin">
        <color indexed="64"/>
      </left>
      <right style="thick">
        <color indexed="64"/>
      </right>
      <top style="hair">
        <color indexed="64"/>
      </top>
      <bottom style="thin">
        <color indexed="64"/>
      </bottom>
      <diagonal/>
    </border>
    <border>
      <left style="thin">
        <color indexed="64"/>
      </left>
      <right style="thick">
        <color indexed="64"/>
      </right>
      <top style="thin">
        <color indexed="64"/>
      </top>
      <bottom style="hair">
        <color indexed="64"/>
      </bottom>
      <diagonal/>
    </border>
    <border>
      <left style="thick">
        <color indexed="64"/>
      </left>
      <right style="thin">
        <color indexed="64"/>
      </right>
      <top style="thin">
        <color indexed="64"/>
      </top>
      <bottom style="hair">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thick">
        <color indexed="64"/>
      </left>
      <right style="thin">
        <color indexed="64"/>
      </right>
      <top/>
      <bottom style="hair">
        <color indexed="64"/>
      </bottom>
      <diagonal/>
    </border>
    <border>
      <left style="thick">
        <color indexed="64"/>
      </left>
      <right style="thin">
        <color indexed="64"/>
      </right>
      <top style="hair">
        <color indexed="64"/>
      </top>
      <bottom/>
      <diagonal/>
    </border>
    <border>
      <left style="thin">
        <color indexed="64"/>
      </left>
      <right style="thick">
        <color indexed="64"/>
      </right>
      <top/>
      <bottom style="hair">
        <color indexed="64"/>
      </bottom>
      <diagonal/>
    </border>
    <border>
      <left/>
      <right/>
      <top/>
      <bottom style="hair">
        <color indexed="64"/>
      </bottom>
      <diagonal/>
    </border>
    <border>
      <left style="medium">
        <color indexed="64"/>
      </left>
      <right/>
      <top style="hair">
        <color indexed="64"/>
      </top>
      <bottom/>
      <diagonal/>
    </border>
    <border>
      <left style="thin">
        <color indexed="64"/>
      </left>
      <right style="thick">
        <color indexed="64"/>
      </right>
      <top style="hair">
        <color indexed="64"/>
      </top>
      <bottom/>
      <diagonal/>
    </border>
    <border>
      <left style="thin">
        <color indexed="64"/>
      </left>
      <right style="thin">
        <color indexed="64"/>
      </right>
      <top/>
      <bottom style="thin">
        <color indexed="64"/>
      </bottom>
      <diagonal/>
    </border>
    <border>
      <left style="thin">
        <color indexed="64"/>
      </left>
      <right style="thick">
        <color indexed="64"/>
      </right>
      <top/>
      <bottom style="thin">
        <color indexed="64"/>
      </bottom>
      <diagonal/>
    </border>
    <border>
      <left/>
      <right style="hair">
        <color indexed="64"/>
      </right>
      <top style="hair">
        <color indexed="64"/>
      </top>
      <bottom/>
      <diagonal/>
    </border>
    <border>
      <left style="thin">
        <color indexed="64"/>
      </left>
      <right style="medium">
        <color indexed="64"/>
      </right>
      <top/>
      <bottom/>
      <diagonal/>
    </border>
    <border>
      <left style="thin">
        <color indexed="64"/>
      </left>
      <right/>
      <top style="dotted">
        <color indexed="64"/>
      </top>
      <bottom style="dotted">
        <color indexed="64"/>
      </bottom>
      <diagonal/>
    </border>
    <border>
      <left/>
      <right style="thick">
        <color indexed="64"/>
      </right>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ck">
        <color indexed="64"/>
      </right>
      <top style="dotted">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top style="hair">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bottom/>
      <diagonal/>
    </border>
    <border>
      <left style="thin">
        <color indexed="64"/>
      </left>
      <right style="thick">
        <color indexed="64"/>
      </right>
      <top/>
      <bottom/>
      <diagonal/>
    </border>
    <border>
      <left style="thick">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ck">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thick">
        <color indexed="64"/>
      </right>
      <top style="thin">
        <color indexed="64"/>
      </top>
      <bottom style="thin">
        <color indexed="64"/>
      </bottom>
      <diagonal/>
    </border>
    <border>
      <left style="thin">
        <color rgb="FF000000"/>
      </left>
      <right style="thin">
        <color rgb="FF000000"/>
      </right>
      <top style="thin">
        <color rgb="FF000000"/>
      </top>
      <bottom style="hair">
        <color rgb="FF000000"/>
      </bottom>
      <diagonal/>
    </border>
    <border>
      <left style="thick">
        <color indexed="64"/>
      </left>
      <right/>
      <top/>
      <bottom style="thin">
        <color indexed="64"/>
      </bottom>
      <diagonal/>
    </border>
  </borders>
  <cellStyleXfs count="5">
    <xf numFmtId="0" fontId="0" fillId="0" borderId="0"/>
    <xf numFmtId="0" fontId="5" fillId="0" borderId="0"/>
    <xf numFmtId="0" fontId="1" fillId="0" borderId="0"/>
    <xf numFmtId="0" fontId="50" fillId="0" borderId="0"/>
    <xf numFmtId="0" fontId="50" fillId="0" borderId="0"/>
  </cellStyleXfs>
  <cellXfs count="1222">
    <xf numFmtId="0" fontId="0" fillId="0" borderId="0" xfId="0"/>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2" fillId="0" borderId="4" xfId="0" applyFont="1" applyBorder="1" applyAlignment="1">
      <alignment horizontal="center" textRotation="90"/>
    </xf>
    <xf numFmtId="0" fontId="2" fillId="0" borderId="1" xfId="0" applyFont="1" applyBorder="1" applyAlignment="1">
      <alignment horizontal="center" textRotation="90"/>
    </xf>
    <xf numFmtId="0" fontId="2" fillId="0" borderId="1" xfId="0" applyFont="1" applyBorder="1" applyAlignment="1">
      <alignment textRotation="90"/>
    </xf>
    <xf numFmtId="0" fontId="4" fillId="0" borderId="5" xfId="0" applyFont="1" applyBorder="1" applyAlignment="1">
      <alignment textRotation="90"/>
    </xf>
    <xf numFmtId="0" fontId="4" fillId="0" borderId="6" xfId="0" applyFont="1" applyBorder="1" applyAlignment="1">
      <alignment horizontal="center" textRotation="90"/>
    </xf>
    <xf numFmtId="164" fontId="21" fillId="3" borderId="7" xfId="0" applyNumberFormat="1" applyFont="1" applyFill="1" applyBorder="1" applyAlignment="1">
      <alignment horizontal="center"/>
    </xf>
    <xf numFmtId="164" fontId="21" fillId="3" borderId="8" xfId="0" applyNumberFormat="1" applyFont="1" applyFill="1" applyBorder="1" applyAlignment="1">
      <alignment horizontal="center"/>
    </xf>
    <xf numFmtId="164" fontId="2" fillId="0" borderId="9" xfId="0" applyNumberFormat="1" applyFont="1" applyBorder="1" applyAlignment="1">
      <alignment horizontal="center"/>
    </xf>
    <xf numFmtId="164" fontId="2" fillId="3" borderId="10" xfId="0" applyNumberFormat="1" applyFont="1" applyFill="1" applyBorder="1" applyAlignment="1">
      <alignment horizontal="center"/>
    </xf>
    <xf numFmtId="1" fontId="2" fillId="3" borderId="7" xfId="0" applyNumberFormat="1" applyFont="1" applyFill="1" applyBorder="1" applyAlignment="1">
      <alignment horizontal="center" vertical="center"/>
    </xf>
    <xf numFmtId="1" fontId="2" fillId="3" borderId="7" xfId="0" applyNumberFormat="1" applyFont="1" applyFill="1" applyBorder="1" applyAlignment="1">
      <alignment horizontal="center"/>
    </xf>
    <xf numFmtId="0" fontId="22" fillId="4" borderId="1" xfId="0" applyFont="1" applyFill="1" applyBorder="1" applyAlignment="1">
      <alignment textRotation="90"/>
    </xf>
    <xf numFmtId="164" fontId="6" fillId="4" borderId="9" xfId="0" applyNumberFormat="1" applyFont="1" applyFill="1" applyBorder="1" applyAlignment="1">
      <alignment horizontal="center"/>
    </xf>
    <xf numFmtId="164" fontId="2" fillId="0" borderId="7" xfId="0" applyNumberFormat="1" applyFont="1" applyBorder="1" applyAlignment="1">
      <alignment horizontal="center"/>
    </xf>
    <xf numFmtId="164" fontId="6" fillId="4" borderId="7" xfId="0" applyNumberFormat="1" applyFont="1" applyFill="1" applyBorder="1" applyAlignment="1">
      <alignment horizontal="center"/>
    </xf>
    <xf numFmtId="0" fontId="6" fillId="3" borderId="2" xfId="0" applyFont="1" applyFill="1" applyBorder="1" applyAlignment="1">
      <alignment textRotation="90"/>
    </xf>
    <xf numFmtId="164" fontId="6" fillId="2" borderId="7" xfId="0" applyNumberFormat="1" applyFont="1" applyFill="1" applyBorder="1" applyAlignment="1">
      <alignment horizontal="center"/>
    </xf>
    <xf numFmtId="0" fontId="23" fillId="3" borderId="2" xfId="0" applyFont="1" applyFill="1" applyBorder="1" applyAlignment="1">
      <alignment textRotation="90"/>
    </xf>
    <xf numFmtId="164" fontId="24" fillId="2" borderId="7" xfId="0" applyNumberFormat="1" applyFont="1" applyFill="1" applyBorder="1" applyAlignment="1">
      <alignment horizont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5" fillId="0" borderId="0" xfId="0" applyFont="1"/>
    <xf numFmtId="164" fontId="2" fillId="5" borderId="10" xfId="0" applyNumberFormat="1" applyFont="1" applyFill="1" applyBorder="1" applyAlignment="1">
      <alignment horizontal="center"/>
    </xf>
    <xf numFmtId="164" fontId="2" fillId="0" borderId="10" xfId="0" applyNumberFormat="1" applyFont="1" applyFill="1" applyBorder="1" applyAlignment="1">
      <alignment horizontal="center"/>
    </xf>
    <xf numFmtId="1" fontId="2" fillId="0" borderId="7" xfId="0" applyNumberFormat="1" applyFont="1" applyFill="1" applyBorder="1" applyAlignment="1">
      <alignment horizontal="center" vertical="center"/>
    </xf>
    <xf numFmtId="1" fontId="2" fillId="0" borderId="7" xfId="0" applyNumberFormat="1" applyFont="1" applyFill="1" applyBorder="1" applyAlignment="1">
      <alignment horizontal="center"/>
    </xf>
    <xf numFmtId="0" fontId="10" fillId="0" borderId="0" xfId="0" applyFont="1"/>
    <xf numFmtId="0" fontId="7" fillId="0" borderId="11" xfId="0" applyFont="1" applyBorder="1" applyAlignment="1">
      <alignment horizontal="center" textRotation="90"/>
    </xf>
    <xf numFmtId="0" fontId="25" fillId="0" borderId="12" xfId="0" applyFont="1" applyBorder="1" applyAlignment="1">
      <alignment horizontal="center" textRotation="90"/>
    </xf>
    <xf numFmtId="0" fontId="26" fillId="3" borderId="12" xfId="0" applyFont="1" applyFill="1" applyBorder="1" applyAlignment="1">
      <alignment horizontal="center" textRotation="90"/>
    </xf>
    <xf numFmtId="0" fontId="7" fillId="0" borderId="13" xfId="0" applyFont="1" applyBorder="1" applyAlignment="1">
      <alignment horizontal="center" vertical="center" wrapText="1"/>
    </xf>
    <xf numFmtId="2" fontId="27" fillId="0" borderId="7" xfId="0" applyNumberFormat="1" applyFont="1" applyBorder="1" applyAlignment="1">
      <alignment horizontal="center"/>
    </xf>
    <xf numFmtId="2" fontId="28" fillId="0" borderId="7" xfId="0" applyNumberFormat="1" applyFont="1" applyBorder="1" applyAlignment="1">
      <alignment horizontal="center"/>
    </xf>
    <xf numFmtId="0" fontId="8" fillId="0" borderId="14" xfId="0" applyFont="1" applyBorder="1" applyAlignment="1">
      <alignment horizontal="center"/>
    </xf>
    <xf numFmtId="0" fontId="9" fillId="0" borderId="0" xfId="0" applyFont="1"/>
    <xf numFmtId="164" fontId="6" fillId="2" borderId="8" xfId="0" applyNumberFormat="1" applyFont="1" applyFill="1" applyBorder="1" applyAlignment="1">
      <alignment horizontal="center"/>
    </xf>
    <xf numFmtId="1" fontId="2" fillId="6" borderId="7" xfId="0" applyNumberFormat="1" applyFont="1" applyFill="1" applyBorder="1" applyAlignment="1">
      <alignment horizontal="center" vertical="center"/>
    </xf>
    <xf numFmtId="164" fontId="2" fillId="0" borderId="15" xfId="0" applyNumberFormat="1" applyFont="1" applyBorder="1" applyAlignment="1">
      <alignment horizontal="center"/>
    </xf>
    <xf numFmtId="164" fontId="6" fillId="4" borderId="15" xfId="0" applyNumberFormat="1" applyFont="1" applyFill="1" applyBorder="1" applyAlignment="1">
      <alignment horizontal="center"/>
    </xf>
    <xf numFmtId="164" fontId="24" fillId="2" borderId="15" xfId="0" applyNumberFormat="1" applyFont="1" applyFill="1" applyBorder="1" applyAlignment="1">
      <alignment horizontal="center"/>
    </xf>
    <xf numFmtId="164" fontId="6" fillId="2" borderId="15" xfId="0" applyNumberFormat="1" applyFont="1" applyFill="1" applyBorder="1" applyAlignment="1">
      <alignment horizontal="center"/>
    </xf>
    <xf numFmtId="0" fontId="0" fillId="0" borderId="7" xfId="0" applyBorder="1"/>
    <xf numFmtId="0" fontId="4" fillId="0" borderId="7" xfId="0" applyFont="1" applyBorder="1" applyAlignment="1">
      <alignment horizontal="center" textRotation="90"/>
    </xf>
    <xf numFmtId="0" fontId="0" fillId="0" borderId="15" xfId="0" applyBorder="1"/>
    <xf numFmtId="0" fontId="4" fillId="0" borderId="15" xfId="0" applyFont="1" applyBorder="1" applyAlignment="1">
      <alignment horizontal="center" textRotation="90"/>
    </xf>
    <xf numFmtId="0" fontId="8" fillId="0" borderId="15" xfId="0" applyFont="1" applyBorder="1" applyAlignment="1">
      <alignment horizontal="center"/>
    </xf>
    <xf numFmtId="164" fontId="2" fillId="3" borderId="16" xfId="0" applyNumberFormat="1" applyFont="1" applyFill="1" applyBorder="1" applyAlignment="1">
      <alignment horizontal="center"/>
    </xf>
    <xf numFmtId="1" fontId="2" fillId="3" borderId="13" xfId="0" applyNumberFormat="1" applyFont="1" applyFill="1" applyBorder="1" applyAlignment="1">
      <alignment horizontal="center" vertical="center"/>
    </xf>
    <xf numFmtId="1" fontId="2" fillId="3" borderId="13" xfId="0" applyNumberFormat="1" applyFont="1" applyFill="1" applyBorder="1" applyAlignment="1">
      <alignment horizontal="center"/>
    </xf>
    <xf numFmtId="164" fontId="24" fillId="2" borderId="13" xfId="0" applyNumberFormat="1" applyFont="1" applyFill="1" applyBorder="1" applyAlignment="1">
      <alignment horizontal="center"/>
    </xf>
    <xf numFmtId="164" fontId="6" fillId="2" borderId="13" xfId="0" applyNumberFormat="1" applyFont="1" applyFill="1" applyBorder="1" applyAlignment="1">
      <alignment horizontal="center"/>
    </xf>
    <xf numFmtId="0" fontId="4" fillId="0" borderId="18" xfId="0" applyFont="1" applyBorder="1" applyAlignment="1">
      <alignment horizontal="center" textRotation="90"/>
    </xf>
    <xf numFmtId="164" fontId="2" fillId="0" borderId="16" xfId="0" applyNumberFormat="1" applyFont="1" applyFill="1" applyBorder="1" applyAlignment="1">
      <alignment horizontal="center"/>
    </xf>
    <xf numFmtId="1" fontId="2" fillId="0" borderId="13" xfId="0" applyNumberFormat="1" applyFont="1" applyFill="1" applyBorder="1" applyAlignment="1">
      <alignment horizontal="center" vertical="center"/>
    </xf>
    <xf numFmtId="1" fontId="2" fillId="0" borderId="13" xfId="0" applyNumberFormat="1" applyFont="1" applyFill="1" applyBorder="1" applyAlignment="1">
      <alignment horizontal="center"/>
    </xf>
    <xf numFmtId="0" fontId="8" fillId="0" borderId="7" xfId="0" applyFont="1" applyFill="1" applyBorder="1" applyAlignment="1">
      <alignment horizontal="center"/>
    </xf>
    <xf numFmtId="0" fontId="11" fillId="0" borderId="19" xfId="0" applyFont="1" applyBorder="1"/>
    <xf numFmtId="0" fontId="8" fillId="0" borderId="13" xfId="0" applyFont="1" applyBorder="1" applyAlignment="1">
      <alignment horizontal="center"/>
    </xf>
    <xf numFmtId="0" fontId="0" fillId="0" borderId="13" xfId="0" applyBorder="1"/>
    <xf numFmtId="164" fontId="2" fillId="3" borderId="13" xfId="0" applyNumberFormat="1" applyFont="1" applyFill="1" applyBorder="1" applyAlignment="1">
      <alignment horizontal="center"/>
    </xf>
    <xf numFmtId="0" fontId="4" fillId="0" borderId="13" xfId="0" applyFont="1" applyBorder="1" applyAlignment="1">
      <alignment horizontal="center" textRotation="90"/>
    </xf>
    <xf numFmtId="0" fontId="8" fillId="0" borderId="7" xfId="0" applyFont="1" applyBorder="1" applyAlignment="1">
      <alignment horizontal="center"/>
    </xf>
    <xf numFmtId="164" fontId="2" fillId="3" borderId="7" xfId="0" applyNumberFormat="1" applyFont="1" applyFill="1" applyBorder="1" applyAlignment="1">
      <alignment horizontal="center"/>
    </xf>
    <xf numFmtId="0" fontId="10" fillId="0" borderId="7" xfId="0" applyFont="1" applyBorder="1"/>
    <xf numFmtId="0" fontId="11" fillId="0" borderId="7" xfId="0" applyFont="1" applyBorder="1"/>
    <xf numFmtId="0" fontId="4" fillId="0" borderId="8" xfId="0" applyFont="1" applyBorder="1" applyAlignment="1">
      <alignment horizontal="center" textRotation="90"/>
    </xf>
    <xf numFmtId="164" fontId="6" fillId="2" borderId="20" xfId="0" applyNumberFormat="1" applyFont="1" applyFill="1" applyBorder="1" applyAlignment="1">
      <alignment horizontal="center"/>
    </xf>
    <xf numFmtId="0" fontId="4" fillId="0" borderId="21" xfId="0" applyFont="1" applyBorder="1" applyAlignment="1">
      <alignment horizontal="center" textRotation="90"/>
    </xf>
    <xf numFmtId="0" fontId="4" fillId="0" borderId="2" xfId="0" applyFont="1" applyBorder="1" applyAlignment="1">
      <alignment textRotation="90"/>
    </xf>
    <xf numFmtId="1" fontId="8" fillId="3" borderId="13" xfId="0" applyNumberFormat="1" applyFont="1" applyFill="1" applyBorder="1" applyAlignment="1">
      <alignment horizontal="center"/>
    </xf>
    <xf numFmtId="0" fontId="8" fillId="0" borderId="7" xfId="0" applyFont="1" applyBorder="1"/>
    <xf numFmtId="0" fontId="8" fillId="0" borderId="15" xfId="0" applyFont="1" applyBorder="1"/>
    <xf numFmtId="164" fontId="29" fillId="3" borderId="7" xfId="0" applyNumberFormat="1" applyFont="1" applyFill="1" applyBorder="1" applyAlignment="1">
      <alignment horizontal="center"/>
    </xf>
    <xf numFmtId="164" fontId="29" fillId="0" borderId="7" xfId="0" applyNumberFormat="1" applyFont="1" applyBorder="1" applyAlignment="1">
      <alignment horizontal="center"/>
    </xf>
    <xf numFmtId="0" fontId="12" fillId="0" borderId="7" xfId="0" applyFont="1" applyBorder="1"/>
    <xf numFmtId="0" fontId="2" fillId="0" borderId="7" xfId="0" applyFont="1" applyBorder="1" applyAlignment="1">
      <alignment horizontal="center"/>
    </xf>
    <xf numFmtId="0" fontId="23" fillId="3" borderId="2" xfId="0" applyFont="1" applyFill="1" applyBorder="1" applyAlignment="1">
      <alignment horizontal="center" textRotation="90"/>
    </xf>
    <xf numFmtId="0" fontId="6" fillId="3" borderId="2" xfId="0" applyFont="1" applyFill="1" applyBorder="1" applyAlignment="1">
      <alignment horizontal="center" textRotation="90"/>
    </xf>
    <xf numFmtId="164" fontId="6" fillId="2" borderId="6" xfId="0" applyNumberFormat="1" applyFont="1" applyFill="1" applyBorder="1" applyAlignment="1">
      <alignment horizontal="center"/>
    </xf>
    <xf numFmtId="0" fontId="30" fillId="3" borderId="2" xfId="0" applyFont="1" applyFill="1" applyBorder="1" applyAlignment="1">
      <alignment textRotation="90"/>
    </xf>
    <xf numFmtId="0" fontId="30" fillId="3" borderId="2" xfId="0" applyFont="1" applyFill="1" applyBorder="1" applyAlignment="1">
      <alignment horizontal="center" textRotation="90"/>
    </xf>
    <xf numFmtId="0" fontId="11" fillId="0" borderId="8" xfId="0" applyFont="1" applyBorder="1"/>
    <xf numFmtId="0" fontId="31" fillId="0" borderId="7" xfId="0" applyFont="1" applyBorder="1" applyAlignment="1">
      <alignment horizontal="center"/>
    </xf>
    <xf numFmtId="1" fontId="2" fillId="5" borderId="7" xfId="0" applyNumberFormat="1" applyFont="1" applyFill="1" applyBorder="1" applyAlignment="1">
      <alignment horizontal="center" vertical="center"/>
    </xf>
    <xf numFmtId="164" fontId="21" fillId="3" borderId="9" xfId="0" applyNumberFormat="1" applyFont="1" applyFill="1" applyBorder="1" applyAlignment="1">
      <alignment horizontal="center"/>
    </xf>
    <xf numFmtId="0" fontId="4" fillId="5" borderId="5" xfId="0" applyFont="1" applyFill="1" applyBorder="1" applyAlignment="1">
      <alignment textRotation="90"/>
    </xf>
    <xf numFmtId="0" fontId="4" fillId="5" borderId="2" xfId="0" applyFont="1" applyFill="1" applyBorder="1" applyAlignment="1">
      <alignment textRotation="90"/>
    </xf>
    <xf numFmtId="0" fontId="4" fillId="5" borderId="18" xfId="0" applyFont="1" applyFill="1" applyBorder="1" applyAlignment="1">
      <alignment horizontal="center" textRotation="90"/>
    </xf>
    <xf numFmtId="0" fontId="4" fillId="5" borderId="6" xfId="0" applyFont="1" applyFill="1" applyBorder="1" applyAlignment="1">
      <alignment horizontal="center" textRotation="90"/>
    </xf>
    <xf numFmtId="0" fontId="4" fillId="5" borderId="21" xfId="0" applyFont="1" applyFill="1" applyBorder="1" applyAlignment="1">
      <alignment horizontal="center" textRotation="90"/>
    </xf>
    <xf numFmtId="0" fontId="0" fillId="5" borderId="0" xfId="0" applyFill="1"/>
    <xf numFmtId="0" fontId="4" fillId="5" borderId="8" xfId="0" applyFont="1" applyFill="1" applyBorder="1" applyAlignment="1">
      <alignment horizontal="center" textRotation="90"/>
    </xf>
    <xf numFmtId="0" fontId="4" fillId="5" borderId="13" xfId="0" applyFont="1" applyFill="1" applyBorder="1" applyAlignment="1">
      <alignment horizontal="center" textRotation="90"/>
    </xf>
    <xf numFmtId="0" fontId="4" fillId="5" borderId="7" xfId="0" applyFont="1" applyFill="1" applyBorder="1" applyAlignment="1">
      <alignment horizontal="center" textRotation="90"/>
    </xf>
    <xf numFmtId="0" fontId="0" fillId="0" borderId="0" xfId="0" applyBorder="1"/>
    <xf numFmtId="0" fontId="10" fillId="0" borderId="0" xfId="0" applyFont="1" applyBorder="1"/>
    <xf numFmtId="0" fontId="11" fillId="0" borderId="0" xfId="0" applyFont="1" applyBorder="1"/>
    <xf numFmtId="0" fontId="0" fillId="3" borderId="22" xfId="0" applyFill="1" applyBorder="1"/>
    <xf numFmtId="164" fontId="21" fillId="3" borderId="14" xfId="0" applyNumberFormat="1" applyFont="1" applyFill="1" applyBorder="1" applyAlignment="1">
      <alignment horizontal="center"/>
    </xf>
    <xf numFmtId="0" fontId="14" fillId="0" borderId="13" xfId="0" applyFont="1" applyBorder="1" applyAlignment="1">
      <alignment horizontal="center"/>
    </xf>
    <xf numFmtId="0" fontId="2" fillId="3" borderId="13" xfId="0" applyFont="1" applyFill="1" applyBorder="1" applyAlignment="1">
      <alignment horizontal="center"/>
    </xf>
    <xf numFmtId="0" fontId="2" fillId="0" borderId="13" xfId="0" applyFont="1" applyBorder="1" applyAlignment="1">
      <alignment horizontal="center"/>
    </xf>
    <xf numFmtId="0" fontId="12" fillId="0" borderId="13" xfId="0" applyFont="1" applyBorder="1"/>
    <xf numFmtId="49" fontId="13" fillId="0" borderId="13" xfId="0" applyNumberFormat="1" applyFont="1" applyFill="1" applyBorder="1" applyAlignment="1">
      <alignment horizontal="center"/>
    </xf>
    <xf numFmtId="0" fontId="14" fillId="0" borderId="7" xfId="0" applyFont="1" applyBorder="1" applyAlignment="1">
      <alignment horizontal="center"/>
    </xf>
    <xf numFmtId="0" fontId="2" fillId="3" borderId="7" xfId="0" applyFont="1" applyFill="1" applyBorder="1" applyAlignment="1">
      <alignment horizontal="center"/>
    </xf>
    <xf numFmtId="49" fontId="13" fillId="0" borderId="7" xfId="0" applyNumberFormat="1" applyFont="1" applyFill="1" applyBorder="1" applyAlignment="1">
      <alignment horizontal="center"/>
    </xf>
    <xf numFmtId="0" fontId="2" fillId="0" borderId="7" xfId="1" applyFont="1" applyBorder="1"/>
    <xf numFmtId="0" fontId="32" fillId="0" borderId="7" xfId="0" applyFont="1" applyBorder="1" applyAlignment="1">
      <alignment horizontal="center"/>
    </xf>
    <xf numFmtId="0" fontId="33" fillId="0" borderId="7" xfId="0" applyFont="1" applyFill="1" applyBorder="1" applyAlignment="1">
      <alignment horizontal="center"/>
    </xf>
    <xf numFmtId="0" fontId="2" fillId="0" borderId="7" xfId="0" applyFont="1" applyFill="1" applyBorder="1" applyAlignment="1">
      <alignment horizontal="center"/>
    </xf>
    <xf numFmtId="49" fontId="2" fillId="0" borderId="7" xfId="0" applyNumberFormat="1" applyFont="1" applyFill="1" applyBorder="1" applyAlignment="1">
      <alignment horizontal="center"/>
    </xf>
    <xf numFmtId="0" fontId="13" fillId="0" borderId="17" xfId="0" applyFont="1" applyFill="1" applyBorder="1"/>
    <xf numFmtId="0" fontId="2" fillId="0" borderId="8" xfId="0" applyFont="1" applyFill="1" applyBorder="1"/>
    <xf numFmtId="0" fontId="13" fillId="0" borderId="8" xfId="0" applyFont="1" applyFill="1" applyBorder="1"/>
    <xf numFmtId="0" fontId="13" fillId="0" borderId="23" xfId="0" applyFont="1" applyFill="1" applyBorder="1"/>
    <xf numFmtId="0" fontId="2" fillId="0" borderId="14" xfId="0" applyFont="1" applyFill="1" applyBorder="1"/>
    <xf numFmtId="0" fontId="13" fillId="0" borderId="14" xfId="0" applyFont="1" applyFill="1" applyBorder="1"/>
    <xf numFmtId="0" fontId="14" fillId="3" borderId="13" xfId="0" applyFont="1" applyFill="1" applyBorder="1" applyAlignment="1">
      <alignment horizontal="center"/>
    </xf>
    <xf numFmtId="0" fontId="15" fillId="0" borderId="17" xfId="0" applyFont="1" applyFill="1" applyBorder="1"/>
    <xf numFmtId="0" fontId="15" fillId="0" borderId="23" xfId="0" applyFont="1" applyFill="1" applyBorder="1"/>
    <xf numFmtId="0" fontId="34" fillId="0" borderId="24" xfId="0" applyFont="1" applyFill="1" applyBorder="1"/>
    <xf numFmtId="49" fontId="15" fillId="0" borderId="13" xfId="0" applyNumberFormat="1" applyFont="1" applyFill="1" applyBorder="1" applyAlignment="1">
      <alignment horizontal="center"/>
    </xf>
    <xf numFmtId="0" fontId="14" fillId="3" borderId="7" xfId="0" applyFont="1" applyFill="1" applyBorder="1" applyAlignment="1">
      <alignment horizontal="center"/>
    </xf>
    <xf numFmtId="0" fontId="14" fillId="0" borderId="8" xfId="0" applyFont="1" applyFill="1" applyBorder="1"/>
    <xf numFmtId="0" fontId="14" fillId="0" borderId="14" xfId="0" applyFont="1" applyFill="1" applyBorder="1"/>
    <xf numFmtId="0" fontId="14" fillId="0" borderId="24" xfId="0" applyFont="1" applyFill="1" applyBorder="1"/>
    <xf numFmtId="49" fontId="15" fillId="0" borderId="7" xfId="0" applyNumberFormat="1" applyFont="1" applyFill="1" applyBorder="1" applyAlignment="1">
      <alignment horizontal="center"/>
    </xf>
    <xf numFmtId="0" fontId="35" fillId="0" borderId="24" xfId="0" applyFont="1" applyFill="1" applyBorder="1"/>
    <xf numFmtId="0" fontId="15" fillId="0" borderId="8" xfId="0" applyFont="1" applyFill="1" applyBorder="1"/>
    <xf numFmtId="0" fontId="15" fillId="0" borderId="14" xfId="0" applyFont="1" applyFill="1" applyBorder="1"/>
    <xf numFmtId="0" fontId="34" fillId="0" borderId="25" xfId="0" applyFont="1" applyFill="1" applyBorder="1"/>
    <xf numFmtId="49" fontId="15" fillId="0" borderId="7" xfId="0" applyNumberFormat="1" applyFont="1" applyBorder="1" applyAlignment="1">
      <alignment horizontal="center"/>
    </xf>
    <xf numFmtId="0" fontId="15" fillId="0" borderId="19" xfId="0" applyFont="1" applyFill="1" applyBorder="1"/>
    <xf numFmtId="0" fontId="14" fillId="0" borderId="8" xfId="0" applyFont="1" applyBorder="1"/>
    <xf numFmtId="0" fontId="14" fillId="0" borderId="14" xfId="0" applyFont="1" applyBorder="1"/>
    <xf numFmtId="49" fontId="14" fillId="0" borderId="7" xfId="0" applyNumberFormat="1" applyFont="1" applyBorder="1" applyAlignment="1">
      <alignment horizontal="center"/>
    </xf>
    <xf numFmtId="0" fontId="36" fillId="0" borderId="7" xfId="0" applyFont="1" applyBorder="1" applyAlignment="1">
      <alignment horizontal="center"/>
    </xf>
    <xf numFmtId="0" fontId="31" fillId="0" borderId="7" xfId="0" applyFont="1" applyFill="1" applyBorder="1" applyAlignment="1">
      <alignment horizontal="center"/>
    </xf>
    <xf numFmtId="0" fontId="31" fillId="0" borderId="15" xfId="0" applyFont="1" applyFill="1" applyBorder="1" applyAlignment="1">
      <alignment horizontal="center"/>
    </xf>
    <xf numFmtId="0" fontId="2" fillId="0" borderId="13" xfId="0" applyFont="1" applyFill="1" applyBorder="1" applyAlignment="1">
      <alignment horizontal="center"/>
    </xf>
    <xf numFmtId="0" fontId="32" fillId="0" borderId="7" xfId="0" applyFont="1" applyFill="1" applyBorder="1" applyAlignment="1">
      <alignment horizontal="center"/>
    </xf>
    <xf numFmtId="0" fontId="37" fillId="0" borderId="7" xfId="0" applyFont="1" applyFill="1" applyBorder="1" applyAlignment="1">
      <alignment horizontal="center"/>
    </xf>
    <xf numFmtId="0" fontId="2" fillId="0" borderId="17" xfId="0" applyFont="1" applyFill="1" applyBorder="1"/>
    <xf numFmtId="0" fontId="2" fillId="0" borderId="23" xfId="0" applyFont="1" applyFill="1" applyBorder="1"/>
    <xf numFmtId="0" fontId="2" fillId="0" borderId="13" xfId="1" applyFont="1" applyFill="1" applyBorder="1"/>
    <xf numFmtId="0" fontId="12" fillId="0" borderId="19" xfId="0" applyFont="1" applyBorder="1"/>
    <xf numFmtId="0" fontId="13" fillId="0" borderId="8" xfId="0" applyFont="1" applyBorder="1"/>
    <xf numFmtId="0" fontId="13" fillId="0" borderId="14" xfId="0" applyFont="1" applyBorder="1"/>
    <xf numFmtId="49" fontId="13" fillId="0" borderId="7" xfId="0" applyNumberFormat="1" applyFont="1" applyBorder="1" applyAlignment="1">
      <alignment horizontal="center"/>
    </xf>
    <xf numFmtId="0" fontId="2" fillId="0" borderId="7" xfId="1" applyFont="1" applyFill="1" applyBorder="1"/>
    <xf numFmtId="49" fontId="13" fillId="0" borderId="14" xfId="0" applyNumberFormat="1" applyFont="1" applyFill="1" applyBorder="1" applyAlignment="1">
      <alignment horizontal="center"/>
    </xf>
    <xf numFmtId="0" fontId="13" fillId="0" borderId="8" xfId="2" applyFont="1" applyFill="1" applyBorder="1"/>
    <xf numFmtId="0" fontId="13" fillId="0" borderId="14" xfId="2" applyFont="1" applyFill="1" applyBorder="1"/>
    <xf numFmtId="49" fontId="13" fillId="0" borderId="7" xfId="2" applyNumberFormat="1" applyFont="1" applyFill="1" applyBorder="1" applyAlignment="1">
      <alignment horizontal="center"/>
    </xf>
    <xf numFmtId="0" fontId="2" fillId="0" borderId="8" xfId="2" applyFont="1" applyBorder="1"/>
    <xf numFmtId="0" fontId="2" fillId="0" borderId="14" xfId="2" applyFont="1" applyBorder="1"/>
    <xf numFmtId="49" fontId="2" fillId="0" borderId="7" xfId="2" applyNumberFormat="1" applyFont="1" applyBorder="1" applyAlignment="1">
      <alignment horizontal="center"/>
    </xf>
    <xf numFmtId="0" fontId="2" fillId="0" borderId="8" xfId="2" applyFont="1" applyFill="1" applyBorder="1"/>
    <xf numFmtId="0" fontId="2" fillId="0" borderId="14" xfId="2" applyFont="1" applyFill="1" applyBorder="1"/>
    <xf numFmtId="49" fontId="2" fillId="0" borderId="7" xfId="2" applyNumberFormat="1" applyFont="1" applyFill="1" applyBorder="1" applyAlignment="1">
      <alignment horizontal="center"/>
    </xf>
    <xf numFmtId="0" fontId="2" fillId="0" borderId="19" xfId="2" applyFont="1" applyBorder="1"/>
    <xf numFmtId="49" fontId="2" fillId="0" borderId="7" xfId="1" applyNumberFormat="1" applyFont="1" applyBorder="1" applyAlignment="1">
      <alignment horizontal="center"/>
    </xf>
    <xf numFmtId="164" fontId="2" fillId="3" borderId="23" xfId="0" applyNumberFormat="1" applyFont="1" applyFill="1" applyBorder="1" applyAlignment="1">
      <alignment horizontal="center"/>
    </xf>
    <xf numFmtId="164" fontId="2" fillId="3" borderId="14" xfId="0" applyNumberFormat="1" applyFont="1" applyFill="1" applyBorder="1" applyAlignment="1">
      <alignment horizontal="center"/>
    </xf>
    <xf numFmtId="164" fontId="2" fillId="5" borderId="7" xfId="0" applyNumberFormat="1" applyFont="1" applyFill="1" applyBorder="1" applyAlignment="1">
      <alignment horizontal="center"/>
    </xf>
    <xf numFmtId="0" fontId="14" fillId="0" borderId="9" xfId="0" applyFont="1" applyBorder="1" applyAlignment="1">
      <alignment horizontal="center"/>
    </xf>
    <xf numFmtId="0" fontId="2" fillId="3" borderId="9" xfId="0" applyFont="1" applyFill="1" applyBorder="1" applyAlignment="1">
      <alignment horizontal="center"/>
    </xf>
    <xf numFmtId="0" fontId="2" fillId="0" borderId="9" xfId="0" applyFont="1" applyFill="1" applyBorder="1" applyAlignment="1">
      <alignment horizontal="center"/>
    </xf>
    <xf numFmtId="0" fontId="2" fillId="0" borderId="27" xfId="0" applyFont="1" applyFill="1" applyBorder="1"/>
    <xf numFmtId="0" fontId="2" fillId="0" borderId="28" xfId="0" applyFont="1" applyFill="1" applyBorder="1"/>
    <xf numFmtId="0" fontId="2" fillId="0" borderId="9" xfId="0" applyFont="1" applyBorder="1"/>
    <xf numFmtId="49" fontId="2" fillId="0" borderId="9" xfId="0" applyNumberFormat="1" applyFont="1" applyFill="1" applyBorder="1" applyAlignment="1">
      <alignment horizontal="center"/>
    </xf>
    <xf numFmtId="49" fontId="13" fillId="0" borderId="9" xfId="0" applyNumberFormat="1" applyFont="1" applyFill="1" applyBorder="1" applyAlignment="1">
      <alignment horizontal="center"/>
    </xf>
    <xf numFmtId="0" fontId="2" fillId="0" borderId="9" xfId="1" applyFont="1" applyBorder="1"/>
    <xf numFmtId="164" fontId="24" fillId="2" borderId="9" xfId="0" applyNumberFormat="1" applyFont="1" applyFill="1" applyBorder="1" applyAlignment="1">
      <alignment horizontal="center"/>
    </xf>
    <xf numFmtId="164" fontId="6" fillId="2" borderId="9" xfId="0" applyNumberFormat="1" applyFont="1" applyFill="1" applyBorder="1" applyAlignment="1">
      <alignment horizontal="center"/>
    </xf>
    <xf numFmtId="164" fontId="6" fillId="2" borderId="27" xfId="0" applyNumberFormat="1" applyFont="1" applyFill="1" applyBorder="1" applyAlignment="1">
      <alignment horizontal="center"/>
    </xf>
    <xf numFmtId="164" fontId="2" fillId="3" borderId="29" xfId="0" applyNumberFormat="1" applyFont="1" applyFill="1" applyBorder="1" applyAlignment="1">
      <alignment horizontal="center"/>
    </xf>
    <xf numFmtId="1" fontId="2" fillId="3" borderId="9" xfId="0" applyNumberFormat="1" applyFont="1" applyFill="1" applyBorder="1" applyAlignment="1">
      <alignment horizontal="center" vertical="center"/>
    </xf>
    <xf numFmtId="1" fontId="2" fillId="3" borderId="9" xfId="0" applyNumberFormat="1" applyFont="1" applyFill="1" applyBorder="1" applyAlignment="1">
      <alignment horizontal="center"/>
    </xf>
    <xf numFmtId="0" fontId="4" fillId="0" borderId="9" xfId="0" applyFont="1" applyBorder="1" applyAlignment="1">
      <alignment horizontal="center" textRotation="90"/>
    </xf>
    <xf numFmtId="0" fontId="4" fillId="5" borderId="30" xfId="0" applyFont="1" applyFill="1" applyBorder="1" applyAlignment="1">
      <alignment horizontal="center" textRotation="90"/>
    </xf>
    <xf numFmtId="164" fontId="2" fillId="3" borderId="28" xfId="0" applyNumberFormat="1" applyFont="1" applyFill="1" applyBorder="1" applyAlignment="1">
      <alignment horizontal="center"/>
    </xf>
    <xf numFmtId="0" fontId="4" fillId="5" borderId="9" xfId="0" applyFont="1" applyFill="1" applyBorder="1" applyAlignment="1">
      <alignment horizontal="center" textRotation="90"/>
    </xf>
    <xf numFmtId="164" fontId="2" fillId="3" borderId="9" xfId="0" applyNumberFormat="1" applyFont="1" applyFill="1" applyBorder="1" applyAlignment="1">
      <alignment horizontal="center"/>
    </xf>
    <xf numFmtId="2" fontId="27" fillId="0" borderId="9" xfId="0" applyNumberFormat="1" applyFont="1" applyBorder="1" applyAlignment="1">
      <alignment horizontal="center"/>
    </xf>
    <xf numFmtId="2" fontId="28" fillId="0" borderId="9" xfId="0" applyNumberFormat="1" applyFont="1" applyBorder="1" applyAlignment="1">
      <alignment horizontal="center"/>
    </xf>
    <xf numFmtId="0" fontId="4" fillId="0" borderId="30" xfId="0" applyFont="1" applyBorder="1" applyAlignment="1">
      <alignment horizontal="center" textRotation="90"/>
    </xf>
    <xf numFmtId="0" fontId="8" fillId="0" borderId="28" xfId="0" applyFont="1" applyBorder="1" applyAlignment="1">
      <alignment horizontal="center"/>
    </xf>
    <xf numFmtId="0" fontId="2" fillId="0" borderId="9" xfId="0" applyFont="1" applyBorder="1" applyAlignment="1">
      <alignment horizontal="center"/>
    </xf>
    <xf numFmtId="0" fontId="0" fillId="0" borderId="9" xfId="0" applyBorder="1"/>
    <xf numFmtId="0" fontId="4" fillId="5" borderId="27" xfId="0" applyFont="1" applyFill="1" applyBorder="1" applyAlignment="1">
      <alignment horizontal="center" textRotation="90"/>
    </xf>
    <xf numFmtId="0" fontId="14" fillId="0" borderId="15" xfId="0" applyFont="1" applyBorder="1" applyAlignment="1">
      <alignment horizontal="center"/>
    </xf>
    <xf numFmtId="0" fontId="2" fillId="3" borderId="15" xfId="0" applyFont="1" applyFill="1" applyBorder="1" applyAlignment="1">
      <alignment horizontal="center"/>
    </xf>
    <xf numFmtId="0" fontId="2" fillId="0" borderId="8" xfId="0" applyFont="1" applyBorder="1"/>
    <xf numFmtId="0" fontId="2" fillId="0" borderId="14" xfId="0" applyFont="1" applyBorder="1"/>
    <xf numFmtId="0" fontId="2" fillId="0" borderId="7" xfId="0" applyFont="1" applyBorder="1"/>
    <xf numFmtId="0" fontId="33" fillId="0" borderId="8" xfId="0" applyFont="1" applyFill="1" applyBorder="1"/>
    <xf numFmtId="49" fontId="38" fillId="0" borderId="7" xfId="0" applyNumberFormat="1" applyFont="1" applyFill="1" applyBorder="1" applyAlignment="1">
      <alignment horizontal="center"/>
    </xf>
    <xf numFmtId="0" fontId="38" fillId="0" borderId="7" xfId="0" applyFont="1" applyFill="1" applyBorder="1" applyAlignment="1">
      <alignment horizontal="center"/>
    </xf>
    <xf numFmtId="0" fontId="0" fillId="5" borderId="15" xfId="0" applyFill="1" applyBorder="1"/>
    <xf numFmtId="0" fontId="10" fillId="0" borderId="15" xfId="0" applyFont="1" applyBorder="1"/>
    <xf numFmtId="0" fontId="0" fillId="0" borderId="20" xfId="0" applyBorder="1"/>
    <xf numFmtId="0" fontId="0" fillId="0" borderId="31" xfId="0" applyBorder="1"/>
    <xf numFmtId="0" fontId="0" fillId="5" borderId="21" xfId="0" applyFill="1" applyBorder="1"/>
    <xf numFmtId="0" fontId="14" fillId="3" borderId="9" xfId="0" applyFont="1" applyFill="1" applyBorder="1" applyAlignment="1">
      <alignment horizontal="center"/>
    </xf>
    <xf numFmtId="0" fontId="31" fillId="0" borderId="9" xfId="0" applyFont="1" applyFill="1" applyBorder="1" applyAlignment="1">
      <alignment horizontal="center"/>
    </xf>
    <xf numFmtId="0" fontId="14" fillId="0" borderId="27" xfId="0" applyFont="1" applyBorder="1"/>
    <xf numFmtId="0" fontId="14" fillId="0" borderId="28" xfId="0" applyFont="1" applyBorder="1"/>
    <xf numFmtId="0" fontId="34" fillId="0" borderId="28" xfId="0" applyFont="1" applyFill="1" applyBorder="1"/>
    <xf numFmtId="164" fontId="29" fillId="0" borderId="9" xfId="0" applyNumberFormat="1" applyFont="1" applyBorder="1" applyAlignment="1">
      <alignment horizontal="center"/>
    </xf>
    <xf numFmtId="1" fontId="2" fillId="6" borderId="9" xfId="0" applyNumberFormat="1" applyFont="1" applyFill="1" applyBorder="1" applyAlignment="1">
      <alignment horizontal="center" vertical="center"/>
    </xf>
    <xf numFmtId="164" fontId="2" fillId="5" borderId="29" xfId="0" applyNumberFormat="1" applyFont="1" applyFill="1" applyBorder="1" applyAlignment="1">
      <alignment horizontal="center"/>
    </xf>
    <xf numFmtId="1" fontId="2" fillId="0" borderId="9" xfId="0" applyNumberFormat="1" applyFont="1" applyFill="1" applyBorder="1" applyAlignment="1">
      <alignment horizontal="center" vertical="center"/>
    </xf>
    <xf numFmtId="0" fontId="0" fillId="5" borderId="7" xfId="0" applyFill="1" applyBorder="1"/>
    <xf numFmtId="0" fontId="31" fillId="0" borderId="8" xfId="0" applyFont="1" applyFill="1" applyBorder="1"/>
    <xf numFmtId="0" fontId="31" fillId="0" borderId="14" xfId="0" applyFont="1" applyFill="1" applyBorder="1"/>
    <xf numFmtId="0" fontId="31" fillId="0" borderId="7" xfId="0" applyFont="1" applyFill="1" applyBorder="1" applyAlignment="1">
      <alignment horizontal="center" vertical="center"/>
    </xf>
    <xf numFmtId="0" fontId="31" fillId="0" borderId="20" xfId="0" applyFont="1" applyFill="1" applyBorder="1"/>
    <xf numFmtId="0" fontId="31" fillId="0" borderId="32" xfId="0" applyFont="1" applyFill="1" applyBorder="1"/>
    <xf numFmtId="0" fontId="0" fillId="0" borderId="8" xfId="0" applyBorder="1"/>
    <xf numFmtId="0" fontId="0" fillId="0" borderId="14" xfId="0" applyBorder="1"/>
    <xf numFmtId="0" fontId="0" fillId="0" borderId="10" xfId="0" applyBorder="1"/>
    <xf numFmtId="0" fontId="0" fillId="5" borderId="6" xfId="0" applyFill="1" applyBorder="1"/>
    <xf numFmtId="164" fontId="8" fillId="0" borderId="15" xfId="0" applyNumberFormat="1" applyFont="1" applyBorder="1" applyAlignment="1">
      <alignment horizontal="center"/>
    </xf>
    <xf numFmtId="0" fontId="31" fillId="0" borderId="22" xfId="0" applyFont="1" applyFill="1" applyBorder="1" applyAlignment="1">
      <alignment vertical="center"/>
    </xf>
    <xf numFmtId="0" fontId="31" fillId="0" borderId="33" xfId="0" applyFont="1" applyFill="1" applyBorder="1" applyAlignment="1"/>
    <xf numFmtId="0" fontId="31" fillId="0" borderId="34" xfId="0" applyFont="1" applyFill="1" applyBorder="1" applyAlignment="1"/>
    <xf numFmtId="0" fontId="2" fillId="0" borderId="7" xfId="0" applyFont="1" applyFill="1" applyBorder="1" applyAlignment="1">
      <alignment horizontal="left" vertical="center"/>
    </xf>
    <xf numFmtId="0" fontId="12" fillId="0" borderId="35" xfId="0" applyFont="1" applyBorder="1"/>
    <xf numFmtId="49" fontId="13" fillId="0" borderId="9" xfId="2" applyNumberFormat="1" applyFont="1" applyFill="1" applyBorder="1" applyAlignment="1">
      <alignment horizontal="center"/>
    </xf>
    <xf numFmtId="49" fontId="2" fillId="0" borderId="9" xfId="1" applyNumberFormat="1" applyFont="1" applyBorder="1" applyAlignment="1">
      <alignment horizontal="center"/>
    </xf>
    <xf numFmtId="0" fontId="38" fillId="0" borderId="7" xfId="0" applyFont="1" applyFill="1" applyBorder="1"/>
    <xf numFmtId="0" fontId="38" fillId="0" borderId="15" xfId="0" applyFont="1" applyFill="1" applyBorder="1"/>
    <xf numFmtId="164" fontId="2" fillId="5" borderId="14" xfId="0" applyNumberFormat="1" applyFont="1" applyFill="1" applyBorder="1" applyAlignment="1">
      <alignment horizontal="center"/>
    </xf>
    <xf numFmtId="0" fontId="33" fillId="0" borderId="15" xfId="0" applyFont="1" applyFill="1" applyBorder="1" applyAlignment="1">
      <alignment horizontal="center"/>
    </xf>
    <xf numFmtId="0" fontId="33" fillId="0" borderId="20" xfId="0" applyFont="1" applyFill="1" applyBorder="1"/>
    <xf numFmtId="0" fontId="33" fillId="0" borderId="32" xfId="0" applyFont="1" applyFill="1" applyBorder="1"/>
    <xf numFmtId="1" fontId="2" fillId="7" borderId="7" xfId="0" applyNumberFormat="1" applyFont="1" applyFill="1" applyBorder="1" applyAlignment="1">
      <alignment horizontal="center" vertical="center"/>
    </xf>
    <xf numFmtId="0" fontId="31" fillId="0" borderId="27" xfId="0" applyFont="1" applyFill="1" applyBorder="1"/>
    <xf numFmtId="0" fontId="31" fillId="0" borderId="28" xfId="0" applyFont="1" applyFill="1" applyBorder="1"/>
    <xf numFmtId="0" fontId="38" fillId="0" borderId="9" xfId="0" applyFont="1" applyFill="1" applyBorder="1"/>
    <xf numFmtId="0" fontId="14" fillId="0" borderId="15" xfId="0" applyFont="1" applyFill="1" applyBorder="1" applyAlignment="1">
      <alignment horizontal="center"/>
    </xf>
    <xf numFmtId="0" fontId="31" fillId="0" borderId="15" xfId="0" applyFont="1" applyFill="1" applyBorder="1"/>
    <xf numFmtId="14" fontId="8" fillId="0" borderId="15" xfId="0" applyNumberFormat="1" applyFont="1" applyBorder="1" applyAlignment="1">
      <alignment horizontal="center"/>
    </xf>
    <xf numFmtId="49" fontId="38" fillId="0" borderId="9" xfId="0" applyNumberFormat="1" applyFont="1" applyFill="1" applyBorder="1" applyAlignment="1">
      <alignment horizontal="center"/>
    </xf>
    <xf numFmtId="0" fontId="31" fillId="0" borderId="7" xfId="0" applyFont="1" applyBorder="1"/>
    <xf numFmtId="0" fontId="31" fillId="0" borderId="9" xfId="0" applyFont="1" applyBorder="1"/>
    <xf numFmtId="0" fontId="8" fillId="0" borderId="31" xfId="0" applyFont="1" applyBorder="1" applyAlignment="1">
      <alignment horizontal="center"/>
    </xf>
    <xf numFmtId="0" fontId="0" fillId="5" borderId="20" xfId="0" applyFill="1" applyBorder="1"/>
    <xf numFmtId="1" fontId="2" fillId="8" borderId="7" xfId="0" applyNumberFormat="1" applyFont="1" applyFill="1" applyBorder="1" applyAlignment="1">
      <alignment horizontal="center" vertical="center"/>
    </xf>
    <xf numFmtId="164" fontId="2" fillId="7" borderId="10" xfId="0" applyNumberFormat="1" applyFont="1" applyFill="1" applyBorder="1" applyAlignment="1">
      <alignment horizontal="center"/>
    </xf>
    <xf numFmtId="0" fontId="8" fillId="7" borderId="31" xfId="0" applyFont="1" applyFill="1" applyBorder="1" applyAlignment="1">
      <alignment horizontal="center"/>
    </xf>
    <xf numFmtId="0" fontId="8" fillId="7" borderId="15" xfId="0" applyFont="1" applyFill="1" applyBorder="1" applyAlignment="1">
      <alignment horizontal="center"/>
    </xf>
    <xf numFmtId="164" fontId="2" fillId="3" borderId="16" xfId="0" applyNumberFormat="1" applyFont="1" applyFill="1" applyBorder="1" applyAlignment="1">
      <alignment horizontal="center" vertical="center"/>
    </xf>
    <xf numFmtId="164" fontId="2" fillId="3" borderId="10" xfId="0" applyNumberFormat="1" applyFont="1" applyFill="1" applyBorder="1" applyAlignment="1">
      <alignment horizontal="center" vertical="center"/>
    </xf>
    <xf numFmtId="164" fontId="2" fillId="5" borderId="10" xfId="0" applyNumberFormat="1" applyFont="1" applyFill="1" applyBorder="1" applyAlignment="1">
      <alignment horizontal="center" vertical="center"/>
    </xf>
    <xf numFmtId="164" fontId="2" fillId="3" borderId="36" xfId="0" applyNumberFormat="1" applyFont="1" applyFill="1" applyBorder="1" applyAlignment="1">
      <alignment horizontal="center" vertical="center"/>
    </xf>
    <xf numFmtId="1" fontId="3" fillId="0" borderId="14" xfId="0" applyNumberFormat="1" applyFont="1" applyBorder="1" applyAlignment="1">
      <alignment horizontal="center"/>
    </xf>
    <xf numFmtId="1" fontId="3" fillId="0" borderId="28" xfId="0" applyNumberFormat="1" applyFont="1" applyBorder="1" applyAlignment="1">
      <alignment horizontal="center"/>
    </xf>
    <xf numFmtId="1" fontId="3" fillId="0" borderId="19" xfId="0" applyNumberFormat="1" applyFont="1" applyBorder="1" applyAlignment="1">
      <alignment horizontal="center"/>
    </xf>
    <xf numFmtId="164" fontId="21" fillId="0" borderId="10" xfId="0" applyNumberFormat="1" applyFont="1" applyFill="1" applyBorder="1" applyAlignment="1">
      <alignment horizontal="center"/>
    </xf>
    <xf numFmtId="0" fontId="16" fillId="0" borderId="12" xfId="0" applyFont="1" applyBorder="1"/>
    <xf numFmtId="0" fontId="3" fillId="0" borderId="37" xfId="0" applyFont="1" applyBorder="1" applyAlignment="1">
      <alignment horizontal="center" vertical="center"/>
    </xf>
    <xf numFmtId="0" fontId="7" fillId="0" borderId="38" xfId="0" applyFont="1" applyBorder="1" applyAlignment="1">
      <alignment horizontal="center" vertical="center"/>
    </xf>
    <xf numFmtId="0" fontId="7" fillId="0" borderId="39" xfId="0" applyFont="1" applyBorder="1" applyAlignment="1">
      <alignment horizontal="center" vertical="center"/>
    </xf>
    <xf numFmtId="0" fontId="3" fillId="0" borderId="39" xfId="0" applyFont="1" applyBorder="1" applyAlignment="1">
      <alignment horizontal="center" vertical="center"/>
    </xf>
    <xf numFmtId="0" fontId="3" fillId="0" borderId="1" xfId="0" applyFont="1" applyBorder="1" applyAlignment="1">
      <alignment horizontal="center" vertical="justify" textRotation="90"/>
    </xf>
    <xf numFmtId="0" fontId="11" fillId="0" borderId="13" xfId="0" applyFont="1" applyBorder="1" applyAlignment="1">
      <alignment wrapText="1"/>
    </xf>
    <xf numFmtId="0" fontId="7" fillId="2" borderId="13" xfId="0" applyFont="1" applyFill="1" applyBorder="1" applyAlignment="1">
      <alignment horizontal="center"/>
    </xf>
    <xf numFmtId="0" fontId="8" fillId="0" borderId="13" xfId="0" applyFont="1" applyFill="1" applyBorder="1" applyAlignment="1">
      <alignment horizontal="center"/>
    </xf>
    <xf numFmtId="49" fontId="14" fillId="0" borderId="9" xfId="0" applyNumberFormat="1" applyFont="1" applyBorder="1" applyAlignment="1">
      <alignment horizontal="center"/>
    </xf>
    <xf numFmtId="0" fontId="2" fillId="0" borderId="13" xfId="1" applyFont="1" applyBorder="1" applyAlignment="1">
      <alignment horizontal="center"/>
    </xf>
    <xf numFmtId="0" fontId="2" fillId="0" borderId="7" xfId="1" applyFont="1" applyBorder="1" applyAlignment="1">
      <alignment horizontal="center"/>
    </xf>
    <xf numFmtId="0" fontId="2" fillId="0" borderId="9" xfId="1" applyFont="1" applyBorder="1" applyAlignment="1">
      <alignment horizontal="center"/>
    </xf>
    <xf numFmtId="0" fontId="9" fillId="0" borderId="7" xfId="1" applyFont="1" applyBorder="1" applyAlignment="1">
      <alignment horizontal="center"/>
    </xf>
    <xf numFmtId="14" fontId="8" fillId="0" borderId="7" xfId="0" applyNumberFormat="1" applyFont="1" applyBorder="1" applyAlignment="1">
      <alignment horizontal="center"/>
    </xf>
    <xf numFmtId="1" fontId="2" fillId="8" borderId="7" xfId="0" applyNumberFormat="1" applyFont="1" applyFill="1" applyBorder="1" applyAlignment="1">
      <alignment horizontal="center"/>
    </xf>
    <xf numFmtId="0" fontId="8" fillId="0" borderId="32" xfId="0" applyFont="1" applyBorder="1" applyAlignment="1">
      <alignment horizontal="center"/>
    </xf>
    <xf numFmtId="164" fontId="2" fillId="3" borderId="31" xfId="0" applyNumberFormat="1" applyFont="1" applyFill="1" applyBorder="1" applyAlignment="1">
      <alignment horizontal="center"/>
    </xf>
    <xf numFmtId="164" fontId="2" fillId="9" borderId="14" xfId="0" applyNumberFormat="1" applyFont="1" applyFill="1" applyBorder="1" applyAlignment="1">
      <alignment horizontal="center"/>
    </xf>
    <xf numFmtId="164" fontId="2" fillId="5" borderId="31" xfId="0" applyNumberFormat="1" applyFont="1" applyFill="1" applyBorder="1" applyAlignment="1">
      <alignment horizontal="center" vertical="center"/>
    </xf>
    <xf numFmtId="0" fontId="7" fillId="10" borderId="12" xfId="0" applyFont="1" applyFill="1" applyBorder="1" applyAlignment="1">
      <alignment horizontal="center" textRotation="90"/>
    </xf>
    <xf numFmtId="0" fontId="39" fillId="3" borderId="12" xfId="0" applyFont="1" applyFill="1" applyBorder="1" applyAlignment="1">
      <alignment horizontal="center" textRotation="90"/>
    </xf>
    <xf numFmtId="1" fontId="3" fillId="0" borderId="8" xfId="0" applyNumberFormat="1" applyFont="1" applyBorder="1" applyAlignment="1">
      <alignment horizontal="center"/>
    </xf>
    <xf numFmtId="1" fontId="3" fillId="10" borderId="14" xfId="0" applyNumberFormat="1" applyFont="1" applyFill="1" applyBorder="1" applyAlignment="1">
      <alignment horizontal="center"/>
    </xf>
    <xf numFmtId="2" fontId="40" fillId="3" borderId="14" xfId="0" applyNumberFormat="1" applyFont="1" applyFill="1" applyBorder="1" applyAlignment="1">
      <alignment horizontal="center"/>
    </xf>
    <xf numFmtId="1" fontId="3" fillId="0" borderId="40" xfId="0" applyNumberFormat="1" applyFont="1" applyBorder="1" applyAlignment="1">
      <alignment horizontal="center"/>
    </xf>
    <xf numFmtId="2" fontId="27" fillId="0" borderId="15" xfId="0" applyNumberFormat="1" applyFont="1" applyBorder="1" applyAlignment="1">
      <alignment horizontal="center"/>
    </xf>
    <xf numFmtId="2" fontId="28" fillId="0" borderId="15" xfId="0" applyNumberFormat="1" applyFont="1" applyBorder="1" applyAlignment="1">
      <alignment horizontal="center"/>
    </xf>
    <xf numFmtId="0" fontId="4" fillId="0" borderId="17" xfId="0" applyFont="1" applyBorder="1" applyAlignment="1">
      <alignment horizontal="center" textRotation="90"/>
    </xf>
    <xf numFmtId="0" fontId="4" fillId="0" borderId="27" xfId="0" applyFont="1" applyBorder="1" applyAlignment="1">
      <alignment horizontal="center" textRotation="90"/>
    </xf>
    <xf numFmtId="0" fontId="4" fillId="5" borderId="41" xfId="0" applyFont="1" applyFill="1" applyBorder="1" applyAlignment="1">
      <alignment horizontal="center" textRotation="90"/>
    </xf>
    <xf numFmtId="0" fontId="4" fillId="5" borderId="42" xfId="0" applyFont="1" applyFill="1" applyBorder="1" applyAlignment="1">
      <alignment horizontal="center" textRotation="90"/>
    </xf>
    <xf numFmtId="0" fontId="4" fillId="5" borderId="43" xfId="0" applyFont="1" applyFill="1" applyBorder="1" applyAlignment="1">
      <alignment horizontal="center" textRotation="90"/>
    </xf>
    <xf numFmtId="1" fontId="3" fillId="10" borderId="15" xfId="0" applyNumberFormat="1" applyFont="1" applyFill="1" applyBorder="1" applyAlignment="1">
      <alignment horizontal="center"/>
    </xf>
    <xf numFmtId="2" fontId="40" fillId="3" borderId="32" xfId="0" applyNumberFormat="1" applyFont="1" applyFill="1" applyBorder="1" applyAlignment="1">
      <alignment horizontal="center"/>
    </xf>
    <xf numFmtId="0" fontId="10" fillId="0" borderId="9" xfId="0" applyFont="1" applyBorder="1"/>
    <xf numFmtId="0" fontId="38" fillId="0" borderId="9" xfId="0" applyFont="1" applyFill="1" applyBorder="1" applyAlignment="1">
      <alignment horizontal="center"/>
    </xf>
    <xf numFmtId="0" fontId="9" fillId="0" borderId="9" xfId="1" applyFont="1" applyBorder="1" applyAlignment="1">
      <alignment horizontal="center"/>
    </xf>
    <xf numFmtId="164" fontId="2" fillId="3" borderId="29" xfId="0" applyNumberFormat="1" applyFont="1" applyFill="1" applyBorder="1" applyAlignment="1">
      <alignment horizontal="center" vertical="center"/>
    </xf>
    <xf numFmtId="1" fontId="3" fillId="0" borderId="27" xfId="0" applyNumberFormat="1" applyFont="1" applyBorder="1" applyAlignment="1">
      <alignment horizontal="center"/>
    </xf>
    <xf numFmtId="1" fontId="3" fillId="10" borderId="28" xfId="0" applyNumberFormat="1" applyFont="1" applyFill="1" applyBorder="1" applyAlignment="1">
      <alignment horizontal="center"/>
    </xf>
    <xf numFmtId="2" fontId="40" fillId="3" borderId="28" xfId="0" applyNumberFormat="1" applyFont="1" applyFill="1" applyBorder="1" applyAlignment="1">
      <alignment horizontal="center"/>
    </xf>
    <xf numFmtId="1" fontId="41" fillId="3" borderId="7" xfId="0" applyNumberFormat="1" applyFont="1" applyFill="1" applyBorder="1" applyAlignment="1">
      <alignment horizontal="center"/>
    </xf>
    <xf numFmtId="0" fontId="2" fillId="3" borderId="27" xfId="0" applyFont="1" applyFill="1" applyBorder="1"/>
    <xf numFmtId="0" fontId="2" fillId="3" borderId="28" xfId="0" applyFont="1" applyFill="1" applyBorder="1"/>
    <xf numFmtId="0" fontId="8" fillId="5" borderId="7" xfId="0" applyFont="1" applyFill="1" applyBorder="1"/>
    <xf numFmtId="0" fontId="14" fillId="5" borderId="7" xfId="0" applyFont="1" applyFill="1" applyBorder="1" applyAlignment="1">
      <alignment horizontal="center"/>
    </xf>
    <xf numFmtId="0" fontId="2" fillId="5" borderId="7" xfId="0" applyFont="1" applyFill="1" applyBorder="1" applyAlignment="1">
      <alignment horizontal="center"/>
    </xf>
    <xf numFmtId="0" fontId="31" fillId="5" borderId="7" xfId="0" applyFont="1" applyFill="1" applyBorder="1" applyAlignment="1">
      <alignment horizontal="center"/>
    </xf>
    <xf numFmtId="0" fontId="31" fillId="5" borderId="8" xfId="0" applyFont="1" applyFill="1" applyBorder="1"/>
    <xf numFmtId="0" fontId="31" fillId="5" borderId="14" xfId="0" applyFont="1" applyFill="1" applyBorder="1"/>
    <xf numFmtId="49" fontId="38" fillId="5" borderId="7" xfId="0" applyNumberFormat="1" applyFont="1" applyFill="1" applyBorder="1" applyAlignment="1">
      <alignment horizontal="center"/>
    </xf>
    <xf numFmtId="0" fontId="38" fillId="5" borderId="7" xfId="0" applyFont="1" applyFill="1" applyBorder="1"/>
    <xf numFmtId="0" fontId="31" fillId="5" borderId="7" xfId="0" applyFont="1" applyFill="1" applyBorder="1"/>
    <xf numFmtId="164" fontId="21" fillId="5" borderId="7" xfId="0" applyNumberFormat="1" applyFont="1" applyFill="1" applyBorder="1" applyAlignment="1">
      <alignment horizontal="center"/>
    </xf>
    <xf numFmtId="164" fontId="24" fillId="5" borderId="7" xfId="0" applyNumberFormat="1" applyFont="1" applyFill="1" applyBorder="1" applyAlignment="1">
      <alignment horizontal="center"/>
    </xf>
    <xf numFmtId="164" fontId="6" fillId="5" borderId="7" xfId="0" applyNumberFormat="1" applyFont="1" applyFill="1" applyBorder="1" applyAlignment="1">
      <alignment horizontal="center"/>
    </xf>
    <xf numFmtId="1" fontId="2" fillId="5" borderId="7" xfId="0" applyNumberFormat="1" applyFont="1" applyFill="1" applyBorder="1" applyAlignment="1">
      <alignment horizontal="center"/>
    </xf>
    <xf numFmtId="164" fontId="2" fillId="5" borderId="9" xfId="0" applyNumberFormat="1" applyFont="1" applyFill="1" applyBorder="1" applyAlignment="1">
      <alignment horizontal="center"/>
    </xf>
    <xf numFmtId="164" fontId="6" fillId="5" borderId="9" xfId="0" applyNumberFormat="1" applyFont="1" applyFill="1" applyBorder="1" applyAlignment="1">
      <alignment horizontal="center"/>
    </xf>
    <xf numFmtId="164" fontId="6" fillId="5" borderId="8" xfId="0" applyNumberFormat="1" applyFont="1" applyFill="1" applyBorder="1" applyAlignment="1">
      <alignment horizontal="center"/>
    </xf>
    <xf numFmtId="1" fontId="3" fillId="5" borderId="8" xfId="0" applyNumberFormat="1" applyFont="1" applyFill="1" applyBorder="1" applyAlignment="1">
      <alignment horizontal="center"/>
    </xf>
    <xf numFmtId="2" fontId="27" fillId="5" borderId="7" xfId="0" applyNumberFormat="1" applyFont="1" applyFill="1" applyBorder="1" applyAlignment="1">
      <alignment horizontal="center"/>
    </xf>
    <xf numFmtId="2" fontId="28" fillId="5" borderId="7" xfId="0" applyNumberFormat="1" applyFont="1" applyFill="1" applyBorder="1" applyAlignment="1">
      <alignment horizontal="center"/>
    </xf>
    <xf numFmtId="0" fontId="8" fillId="5" borderId="7" xfId="0" applyFont="1" applyFill="1" applyBorder="1" applyAlignment="1">
      <alignment horizontal="center"/>
    </xf>
    <xf numFmtId="1" fontId="3" fillId="5" borderId="14" xfId="0" applyNumberFormat="1" applyFont="1" applyFill="1" applyBorder="1" applyAlignment="1">
      <alignment horizontal="center"/>
    </xf>
    <xf numFmtId="2" fontId="40" fillId="5" borderId="14" xfId="0" applyNumberFormat="1" applyFont="1" applyFill="1" applyBorder="1" applyAlignment="1">
      <alignment horizontal="center"/>
    </xf>
    <xf numFmtId="0" fontId="8" fillId="5" borderId="14" xfId="0" applyFont="1" applyFill="1" applyBorder="1" applyAlignment="1">
      <alignment horizontal="center"/>
    </xf>
    <xf numFmtId="0" fontId="10" fillId="0" borderId="7" xfId="0" applyFont="1" applyBorder="1" applyAlignment="1">
      <alignment horizontal="center"/>
    </xf>
    <xf numFmtId="0" fontId="7" fillId="0" borderId="1" xfId="0" applyFont="1" applyBorder="1" applyAlignment="1">
      <alignment horizontal="center" vertical="center" wrapText="1"/>
    </xf>
    <xf numFmtId="164" fontId="8" fillId="0" borderId="7" xfId="0" applyNumberFormat="1" applyFont="1" applyBorder="1" applyAlignment="1">
      <alignment horizontal="center"/>
    </xf>
    <xf numFmtId="0" fontId="8" fillId="0" borderId="45" xfId="0" applyFont="1" applyBorder="1" applyAlignment="1">
      <alignment horizontal="center"/>
    </xf>
    <xf numFmtId="0" fontId="31" fillId="0" borderId="24" xfId="0" applyFont="1" applyFill="1" applyBorder="1"/>
    <xf numFmtId="49" fontId="31" fillId="0" borderId="46" xfId="0" applyNumberFormat="1" applyFont="1" applyFill="1" applyBorder="1" applyAlignment="1">
      <alignment horizontal="center"/>
    </xf>
    <xf numFmtId="0" fontId="31" fillId="0" borderId="45" xfId="0" applyFont="1" applyFill="1" applyBorder="1" applyAlignment="1">
      <alignment horizontal="center"/>
    </xf>
    <xf numFmtId="0" fontId="8" fillId="0" borderId="0" xfId="0" applyFont="1"/>
    <xf numFmtId="164" fontId="30" fillId="2" borderId="15" xfId="0" applyNumberFormat="1" applyFont="1" applyFill="1" applyBorder="1" applyAlignment="1">
      <alignment horizontal="center"/>
    </xf>
    <xf numFmtId="0" fontId="0" fillId="5" borderId="9" xfId="0" applyFill="1" applyBorder="1"/>
    <xf numFmtId="0" fontId="0" fillId="0" borderId="27" xfId="0" applyBorder="1"/>
    <xf numFmtId="164" fontId="8" fillId="0" borderId="29" xfId="0" applyNumberFormat="1" applyFont="1" applyBorder="1" applyAlignment="1">
      <alignment horizontal="center"/>
    </xf>
    <xf numFmtId="164" fontId="8" fillId="0" borderId="9" xfId="0" applyNumberFormat="1" applyFont="1" applyBorder="1" applyAlignment="1">
      <alignment horizontal="center"/>
    </xf>
    <xf numFmtId="0" fontId="8" fillId="0" borderId="29" xfId="0" applyFont="1" applyBorder="1" applyAlignment="1">
      <alignment horizontal="center"/>
    </xf>
    <xf numFmtId="0" fontId="8" fillId="0" borderId="9" xfId="0" applyFont="1" applyBorder="1" applyAlignment="1">
      <alignment horizontal="center"/>
    </xf>
    <xf numFmtId="0" fontId="17" fillId="0" borderId="0" xfId="0" applyFont="1" applyBorder="1" applyAlignment="1">
      <alignment horizontal="center"/>
    </xf>
    <xf numFmtId="0" fontId="31" fillId="0" borderId="0" xfId="0" applyFont="1" applyFill="1" applyBorder="1" applyAlignment="1">
      <alignment horizontal="center"/>
    </xf>
    <xf numFmtId="0" fontId="8" fillId="0" borderId="0" xfId="0" applyFont="1" applyBorder="1" applyAlignment="1">
      <alignment horizontal="center"/>
    </xf>
    <xf numFmtId="0" fontId="31" fillId="0" borderId="0" xfId="0" applyFont="1" applyFill="1" applyBorder="1"/>
    <xf numFmtId="49" fontId="38" fillId="0" borderId="0" xfId="0" applyNumberFormat="1" applyFont="1" applyFill="1" applyBorder="1" applyAlignment="1">
      <alignment horizontal="center"/>
    </xf>
    <xf numFmtId="0" fontId="38" fillId="0" borderId="0" xfId="0" applyFont="1" applyFill="1" applyBorder="1" applyAlignment="1">
      <alignment horizontal="center"/>
    </xf>
    <xf numFmtId="0" fontId="8" fillId="0" borderId="9" xfId="0" applyFont="1" applyBorder="1"/>
    <xf numFmtId="0" fontId="8" fillId="0" borderId="27" xfId="0" applyFont="1" applyBorder="1"/>
    <xf numFmtId="164" fontId="30" fillId="2" borderId="9" xfId="0" applyNumberFormat="1" applyFont="1" applyFill="1" applyBorder="1" applyAlignment="1">
      <alignment horizontal="center"/>
    </xf>
    <xf numFmtId="0" fontId="4" fillId="3" borderId="30" xfId="0" applyFont="1" applyFill="1" applyBorder="1" applyAlignment="1">
      <alignment horizontal="center" textRotation="90"/>
    </xf>
    <xf numFmtId="0" fontId="4" fillId="3" borderId="15" xfId="0" applyFont="1" applyFill="1" applyBorder="1" applyAlignment="1">
      <alignment horizontal="center" textRotation="90"/>
    </xf>
    <xf numFmtId="164" fontId="8" fillId="0" borderId="0" xfId="0" applyNumberFormat="1" applyFont="1" applyBorder="1" applyAlignment="1">
      <alignment horizontal="center"/>
    </xf>
    <xf numFmtId="164" fontId="2" fillId="0" borderId="0" xfId="0" applyNumberFormat="1" applyFont="1" applyBorder="1" applyAlignment="1">
      <alignment horizontal="center"/>
    </xf>
    <xf numFmtId="164" fontId="6" fillId="4" borderId="0" xfId="0" applyNumberFormat="1" applyFont="1" applyFill="1" applyBorder="1" applyAlignment="1">
      <alignment horizontal="center"/>
    </xf>
    <xf numFmtId="164" fontId="24" fillId="2" borderId="0" xfId="0" applyNumberFormat="1" applyFont="1" applyFill="1" applyBorder="1" applyAlignment="1">
      <alignment horizontal="center"/>
    </xf>
    <xf numFmtId="164" fontId="6" fillId="2" borderId="0" xfId="0" applyNumberFormat="1" applyFont="1" applyFill="1" applyBorder="1" applyAlignment="1">
      <alignment horizontal="center"/>
    </xf>
    <xf numFmtId="0" fontId="4" fillId="0" borderId="0" xfId="0" applyFont="1" applyBorder="1" applyAlignment="1">
      <alignment horizontal="center" textRotation="90"/>
    </xf>
    <xf numFmtId="0" fontId="4" fillId="5" borderId="0" xfId="0" applyFont="1" applyFill="1" applyBorder="1" applyAlignment="1">
      <alignment horizontal="center" textRotation="90"/>
    </xf>
    <xf numFmtId="0" fontId="10" fillId="0" borderId="0" xfId="0" applyFont="1" applyBorder="1" applyAlignment="1">
      <alignment horizontal="center"/>
    </xf>
    <xf numFmtId="49" fontId="31" fillId="0" borderId="7" xfId="0" applyNumberFormat="1" applyFont="1" applyFill="1" applyBorder="1" applyAlignment="1">
      <alignment horizontal="center"/>
    </xf>
    <xf numFmtId="0" fontId="8" fillId="0" borderId="7" xfId="1" applyFont="1" applyBorder="1"/>
    <xf numFmtId="0" fontId="8" fillId="0" borderId="0" xfId="0" applyFont="1" applyBorder="1"/>
    <xf numFmtId="14" fontId="2" fillId="0" borderId="7" xfId="0" applyNumberFormat="1" applyFont="1" applyBorder="1"/>
    <xf numFmtId="0" fontId="2" fillId="0" borderId="7" xfId="1" applyFont="1" applyFill="1" applyBorder="1" applyAlignment="1">
      <alignment horizontal="center"/>
    </xf>
    <xf numFmtId="0" fontId="8" fillId="0" borderId="20" xfId="0" applyFont="1" applyBorder="1"/>
    <xf numFmtId="164" fontId="7" fillId="4" borderId="15" xfId="0" applyNumberFormat="1" applyFont="1" applyFill="1" applyBorder="1" applyAlignment="1">
      <alignment horizontal="center"/>
    </xf>
    <xf numFmtId="164" fontId="43" fillId="2" borderId="15" xfId="0" applyNumberFormat="1" applyFont="1" applyFill="1" applyBorder="1" applyAlignment="1">
      <alignment horizontal="center"/>
    </xf>
    <xf numFmtId="164" fontId="7" fillId="2" borderId="15" xfId="0" applyNumberFormat="1" applyFont="1" applyFill="1" applyBorder="1" applyAlignment="1">
      <alignment horizontal="center"/>
    </xf>
    <xf numFmtId="49" fontId="8" fillId="0" borderId="7" xfId="0" applyNumberFormat="1" applyFont="1" applyFill="1" applyBorder="1" applyAlignment="1">
      <alignment horizontal="center"/>
    </xf>
    <xf numFmtId="49" fontId="31" fillId="0" borderId="9" xfId="0" applyNumberFormat="1" applyFont="1" applyFill="1" applyBorder="1" applyAlignment="1">
      <alignment horizontal="center"/>
    </xf>
    <xf numFmtId="0" fontId="8" fillId="0" borderId="9" xfId="1" applyFont="1" applyBorder="1"/>
    <xf numFmtId="164" fontId="7" fillId="4" borderId="9" xfId="0" applyNumberFormat="1" applyFont="1" applyFill="1" applyBorder="1" applyAlignment="1">
      <alignment horizontal="center"/>
    </xf>
    <xf numFmtId="164" fontId="43" fillId="2" borderId="9" xfId="0" applyNumberFormat="1" applyFont="1" applyFill="1" applyBorder="1" applyAlignment="1">
      <alignment horizontal="center"/>
    </xf>
    <xf numFmtId="164" fontId="7" fillId="2" borderId="9" xfId="0" applyNumberFormat="1" applyFont="1" applyFill="1" applyBorder="1" applyAlignment="1">
      <alignment horizontal="center"/>
    </xf>
    <xf numFmtId="0" fontId="8" fillId="0" borderId="47" xfId="0" applyFont="1" applyBorder="1" applyAlignment="1">
      <alignment horizontal="center"/>
    </xf>
    <xf numFmtId="164" fontId="6" fillId="4" borderId="48" xfId="0" applyNumberFormat="1" applyFont="1" applyFill="1" applyBorder="1" applyAlignment="1">
      <alignment horizontal="center"/>
    </xf>
    <xf numFmtId="164" fontId="24" fillId="2" borderId="48" xfId="0" applyNumberFormat="1" applyFont="1" applyFill="1" applyBorder="1" applyAlignment="1">
      <alignment horizontal="center"/>
    </xf>
    <xf numFmtId="164" fontId="6" fillId="2" borderId="48" xfId="0" applyNumberFormat="1" applyFont="1" applyFill="1" applyBorder="1" applyAlignment="1">
      <alignment horizontal="center"/>
    </xf>
    <xf numFmtId="164" fontId="8" fillId="0" borderId="29" xfId="0" applyNumberFormat="1" applyFont="1" applyBorder="1"/>
    <xf numFmtId="164" fontId="8" fillId="0" borderId="49" xfId="0" applyNumberFormat="1" applyFont="1" applyBorder="1" applyAlignment="1">
      <alignment horizontal="center"/>
    </xf>
    <xf numFmtId="0" fontId="8" fillId="0" borderId="17" xfId="0" applyFont="1" applyBorder="1" applyAlignment="1">
      <alignment horizontal="center"/>
    </xf>
    <xf numFmtId="0" fontId="10" fillId="0" borderId="8" xfId="0" applyFont="1" applyBorder="1" applyAlignment="1">
      <alignment horizontal="center"/>
    </xf>
    <xf numFmtId="0" fontId="10" fillId="0" borderId="20" xfId="0" applyFont="1" applyBorder="1" applyAlignment="1">
      <alignment horizontal="center"/>
    </xf>
    <xf numFmtId="164" fontId="8" fillId="3" borderId="10" xfId="0" applyNumberFormat="1" applyFont="1" applyFill="1" applyBorder="1" applyAlignment="1">
      <alignment horizontal="center"/>
    </xf>
    <xf numFmtId="164" fontId="8" fillId="0" borderId="10" xfId="0" applyNumberFormat="1" applyFont="1" applyBorder="1" applyAlignment="1">
      <alignment horizontal="center"/>
    </xf>
    <xf numFmtId="164" fontId="8" fillId="5" borderId="10" xfId="0" applyNumberFormat="1" applyFont="1" applyFill="1" applyBorder="1" applyAlignment="1">
      <alignment horizontal="center"/>
    </xf>
    <xf numFmtId="0" fontId="14" fillId="0" borderId="0" xfId="0" applyFont="1" applyFill="1" applyBorder="1" applyAlignment="1">
      <alignment horizontal="center"/>
    </xf>
    <xf numFmtId="0" fontId="2" fillId="3" borderId="0" xfId="0" applyFont="1" applyFill="1" applyBorder="1" applyAlignment="1">
      <alignment horizontal="center"/>
    </xf>
    <xf numFmtId="14" fontId="8" fillId="0" borderId="0" xfId="0" applyNumberFormat="1" applyFont="1" applyBorder="1" applyAlignment="1">
      <alignment horizontal="center"/>
    </xf>
    <xf numFmtId="0" fontId="38" fillId="0" borderId="0" xfId="0" applyFont="1" applyFill="1" applyBorder="1"/>
    <xf numFmtId="1" fontId="3" fillId="0" borderId="0" xfId="0" applyNumberFormat="1" applyFont="1" applyBorder="1" applyAlignment="1">
      <alignment horizontal="center"/>
    </xf>
    <xf numFmtId="2" fontId="27" fillId="0" borderId="0" xfId="0" applyNumberFormat="1" applyFont="1" applyBorder="1" applyAlignment="1">
      <alignment horizontal="center"/>
    </xf>
    <xf numFmtId="2" fontId="28" fillId="0" borderId="0" xfId="0" applyNumberFormat="1" applyFont="1" applyBorder="1" applyAlignment="1">
      <alignment horizontal="center"/>
    </xf>
    <xf numFmtId="1" fontId="3" fillId="10" borderId="0" xfId="0" applyNumberFormat="1" applyFont="1" applyFill="1" applyBorder="1" applyAlignment="1">
      <alignment horizontal="center"/>
    </xf>
    <xf numFmtId="2" fontId="40" fillId="3" borderId="0" xfId="0" applyNumberFormat="1" applyFont="1" applyFill="1" applyBorder="1" applyAlignment="1">
      <alignment horizontal="center"/>
    </xf>
    <xf numFmtId="0" fontId="8" fillId="0" borderId="19" xfId="0" applyFont="1" applyBorder="1"/>
    <xf numFmtId="164" fontId="8" fillId="0" borderId="14" xfId="0" applyNumberFormat="1" applyFont="1" applyBorder="1" applyAlignment="1">
      <alignment horizontal="center"/>
    </xf>
    <xf numFmtId="164" fontId="8" fillId="0" borderId="28" xfId="0" applyNumberFormat="1" applyFont="1" applyBorder="1" applyAlignment="1">
      <alignment horizontal="center"/>
    </xf>
    <xf numFmtId="164" fontId="8" fillId="0" borderId="10" xfId="0" applyNumberFormat="1" applyFont="1" applyFill="1" applyBorder="1" applyAlignment="1">
      <alignment horizontal="center"/>
    </xf>
    <xf numFmtId="1" fontId="8" fillId="3" borderId="7" xfId="0" applyNumberFormat="1" applyFont="1" applyFill="1" applyBorder="1" applyAlignment="1">
      <alignment horizontal="center" vertical="center"/>
    </xf>
    <xf numFmtId="164" fontId="8" fillId="5" borderId="14" xfId="0" applyNumberFormat="1" applyFont="1" applyFill="1" applyBorder="1" applyAlignment="1">
      <alignment horizontal="center"/>
    </xf>
    <xf numFmtId="164" fontId="8" fillId="11" borderId="14" xfId="0" applyNumberFormat="1" applyFont="1" applyFill="1" applyBorder="1" applyAlignment="1">
      <alignment horizontal="center"/>
    </xf>
    <xf numFmtId="0" fontId="8" fillId="11" borderId="7" xfId="0" applyFont="1" applyFill="1" applyBorder="1" applyAlignment="1">
      <alignment horizontal="center"/>
    </xf>
    <xf numFmtId="0" fontId="0" fillId="11" borderId="7" xfId="0" applyFill="1" applyBorder="1"/>
    <xf numFmtId="164" fontId="8" fillId="3" borderId="7" xfId="0" applyNumberFormat="1" applyFont="1" applyFill="1" applyBorder="1" applyAlignment="1">
      <alignment horizontal="center"/>
    </xf>
    <xf numFmtId="164" fontId="8" fillId="3" borderId="51" xfId="0" applyNumberFormat="1" applyFont="1" applyFill="1" applyBorder="1" applyAlignment="1">
      <alignment horizontal="center"/>
    </xf>
    <xf numFmtId="0" fontId="4" fillId="5" borderId="52" xfId="0" applyFont="1" applyFill="1" applyBorder="1" applyAlignment="1">
      <alignment horizontal="center" textRotation="90"/>
    </xf>
    <xf numFmtId="164" fontId="8" fillId="0" borderId="51" xfId="0" applyNumberFormat="1" applyFont="1" applyBorder="1" applyAlignment="1">
      <alignment horizontal="center"/>
    </xf>
    <xf numFmtId="164" fontId="8" fillId="0" borderId="53" xfId="0" applyNumberFormat="1" applyFont="1" applyBorder="1" applyAlignment="1">
      <alignment horizontal="center"/>
    </xf>
    <xf numFmtId="164" fontId="8" fillId="5" borderId="51" xfId="0" applyNumberFormat="1" applyFont="1" applyFill="1" applyBorder="1" applyAlignment="1">
      <alignment horizontal="center"/>
    </xf>
    <xf numFmtId="1" fontId="8" fillId="3" borderId="7" xfId="0" applyNumberFormat="1" applyFont="1" applyFill="1" applyBorder="1" applyAlignment="1">
      <alignment horizontal="center"/>
    </xf>
    <xf numFmtId="0" fontId="4" fillId="5" borderId="54" xfId="0" applyFont="1" applyFill="1" applyBorder="1" applyAlignment="1">
      <alignment horizontal="center" textRotation="90"/>
    </xf>
    <xf numFmtId="1" fontId="21" fillId="3" borderId="9" xfId="0" applyNumberFormat="1" applyFont="1" applyFill="1" applyBorder="1" applyAlignment="1">
      <alignment horizontal="center" vertical="center"/>
    </xf>
    <xf numFmtId="1" fontId="21" fillId="3" borderId="9" xfId="0" applyNumberFormat="1" applyFont="1" applyFill="1" applyBorder="1" applyAlignment="1">
      <alignment horizontal="center"/>
    </xf>
    <xf numFmtId="164" fontId="21" fillId="0" borderId="9" xfId="0" applyNumberFormat="1" applyFont="1" applyBorder="1" applyAlignment="1">
      <alignment horizontal="center"/>
    </xf>
    <xf numFmtId="164" fontId="27" fillId="4" borderId="9" xfId="0" applyNumberFormat="1" applyFont="1" applyFill="1" applyBorder="1" applyAlignment="1">
      <alignment horizontal="center"/>
    </xf>
    <xf numFmtId="0" fontId="44" fillId="0" borderId="7" xfId="0" applyFont="1" applyBorder="1"/>
    <xf numFmtId="164" fontId="22" fillId="4" borderId="9" xfId="0" applyNumberFormat="1" applyFont="1" applyFill="1" applyBorder="1" applyAlignment="1">
      <alignment horizontal="center"/>
    </xf>
    <xf numFmtId="0" fontId="29" fillId="0" borderId="7" xfId="0" applyFont="1" applyBorder="1" applyAlignment="1">
      <alignment horizontal="center"/>
    </xf>
    <xf numFmtId="164" fontId="21" fillId="3" borderId="10" xfId="0" applyNumberFormat="1" applyFont="1" applyFill="1" applyBorder="1" applyAlignment="1">
      <alignment horizontal="center"/>
    </xf>
    <xf numFmtId="1" fontId="21" fillId="3" borderId="7" xfId="0" applyNumberFormat="1" applyFont="1" applyFill="1" applyBorder="1" applyAlignment="1">
      <alignment horizontal="center" vertical="center"/>
    </xf>
    <xf numFmtId="1" fontId="21" fillId="3" borderId="7" xfId="0" applyNumberFormat="1" applyFont="1" applyFill="1" applyBorder="1" applyAlignment="1">
      <alignment horizontal="center"/>
    </xf>
    <xf numFmtId="0" fontId="44" fillId="0" borderId="9" xfId="0" applyFont="1" applyBorder="1"/>
    <xf numFmtId="0" fontId="29" fillId="0" borderId="9" xfId="0" applyFont="1" applyBorder="1" applyAlignment="1">
      <alignment horizontal="center"/>
    </xf>
    <xf numFmtId="1" fontId="21" fillId="0" borderId="7" xfId="0" applyNumberFormat="1" applyFont="1" applyFill="1" applyBorder="1" applyAlignment="1">
      <alignment horizontal="center" vertical="center"/>
    </xf>
    <xf numFmtId="164" fontId="33" fillId="3" borderId="13" xfId="0" applyNumberFormat="1" applyFont="1" applyFill="1" applyBorder="1" applyAlignment="1">
      <alignment horizontal="center"/>
    </xf>
    <xf numFmtId="164" fontId="33" fillId="3" borderId="7" xfId="0" applyNumberFormat="1" applyFont="1" applyFill="1" applyBorder="1" applyAlignment="1">
      <alignment horizontal="center"/>
    </xf>
    <xf numFmtId="164" fontId="33" fillId="3" borderId="9" xfId="0" applyNumberFormat="1" applyFont="1" applyFill="1" applyBorder="1" applyAlignment="1">
      <alignment horizontal="center"/>
    </xf>
    <xf numFmtId="164" fontId="31" fillId="0" borderId="15" xfId="0" applyNumberFormat="1" applyFont="1" applyBorder="1" applyAlignment="1">
      <alignment horizontal="center"/>
    </xf>
    <xf numFmtId="0" fontId="8" fillId="0" borderId="4" xfId="0" applyFont="1" applyBorder="1" applyAlignment="1">
      <alignment horizontal="center" textRotation="90"/>
    </xf>
    <xf numFmtId="0" fontId="8" fillId="0" borderId="1" xfId="0" applyFont="1" applyBorder="1" applyAlignment="1">
      <alignment horizontal="center" textRotation="90"/>
    </xf>
    <xf numFmtId="0" fontId="8" fillId="0" borderId="1" xfId="0" applyFont="1" applyBorder="1" applyAlignment="1">
      <alignment textRotation="90"/>
    </xf>
    <xf numFmtId="0" fontId="25" fillId="4" borderId="1" xfId="0" applyFont="1" applyFill="1" applyBorder="1" applyAlignment="1">
      <alignment textRotation="90"/>
    </xf>
    <xf numFmtId="0" fontId="26" fillId="3" borderId="2" xfId="0" applyFont="1" applyFill="1" applyBorder="1" applyAlignment="1">
      <alignment textRotation="90"/>
    </xf>
    <xf numFmtId="0" fontId="7" fillId="3" borderId="2" xfId="0" applyFont="1" applyFill="1" applyBorder="1" applyAlignment="1">
      <alignment textRotation="90"/>
    </xf>
    <xf numFmtId="0" fontId="18" fillId="0" borderId="5" xfId="0" applyFont="1" applyBorder="1" applyAlignment="1">
      <alignment textRotation="90"/>
    </xf>
    <xf numFmtId="0" fontId="18" fillId="5" borderId="2" xfId="0" applyFont="1" applyFill="1" applyBorder="1" applyAlignment="1">
      <alignment textRotation="90"/>
    </xf>
    <xf numFmtId="164" fontId="31" fillId="3" borderId="13" xfId="0" applyNumberFormat="1" applyFont="1" applyFill="1" applyBorder="1" applyAlignment="1">
      <alignment horizontal="center" vertical="center"/>
    </xf>
    <xf numFmtId="164" fontId="8" fillId="3" borderId="13" xfId="0" applyNumberFormat="1" applyFont="1" applyFill="1" applyBorder="1" applyAlignment="1">
      <alignment horizontal="center"/>
    </xf>
    <xf numFmtId="164" fontId="2" fillId="0" borderId="13" xfId="0" applyNumberFormat="1" applyFont="1" applyBorder="1" applyAlignment="1">
      <alignment horizontal="center"/>
    </xf>
    <xf numFmtId="164" fontId="6" fillId="4" borderId="13" xfId="0" applyNumberFormat="1" applyFont="1" applyFill="1" applyBorder="1" applyAlignment="1">
      <alignment horizontal="center"/>
    </xf>
    <xf numFmtId="0" fontId="4" fillId="5" borderId="55" xfId="0" applyFont="1" applyFill="1" applyBorder="1" applyAlignment="1">
      <alignment horizontal="center" textRotation="90"/>
    </xf>
    <xf numFmtId="0" fontId="8" fillId="0" borderId="8" xfId="0" applyFont="1" applyBorder="1" applyAlignment="1">
      <alignment horizontal="center"/>
    </xf>
    <xf numFmtId="164" fontId="8" fillId="3" borderId="56" xfId="0" applyNumberFormat="1" applyFont="1" applyFill="1" applyBorder="1" applyAlignment="1">
      <alignment horizontal="center"/>
    </xf>
    <xf numFmtId="0" fontId="0" fillId="0" borderId="52" xfId="0" applyBorder="1"/>
    <xf numFmtId="0" fontId="2" fillId="0" borderId="0" xfId="0" applyFont="1" applyBorder="1" applyAlignment="1">
      <alignment horizontal="center"/>
    </xf>
    <xf numFmtId="1" fontId="8" fillId="3" borderId="13" xfId="0" applyNumberFormat="1" applyFont="1" applyFill="1" applyBorder="1" applyAlignment="1">
      <alignment horizontal="center" vertical="center"/>
    </xf>
    <xf numFmtId="164" fontId="2" fillId="3" borderId="51" xfId="0" applyNumberFormat="1" applyFont="1" applyFill="1" applyBorder="1" applyAlignment="1">
      <alignment horizontal="center"/>
    </xf>
    <xf numFmtId="164" fontId="31" fillId="5" borderId="7" xfId="0" applyNumberFormat="1" applyFont="1" applyFill="1" applyBorder="1" applyAlignment="1">
      <alignment horizontal="center"/>
    </xf>
    <xf numFmtId="164" fontId="31" fillId="3" borderId="7" xfId="0" applyNumberFormat="1" applyFont="1" applyFill="1" applyBorder="1" applyAlignment="1">
      <alignment horizontal="center"/>
    </xf>
    <xf numFmtId="164" fontId="31" fillId="0" borderId="7" xfId="0" applyNumberFormat="1" applyFont="1" applyBorder="1" applyAlignment="1">
      <alignment horizontal="center"/>
    </xf>
    <xf numFmtId="164" fontId="31" fillId="0" borderId="9" xfId="0" applyNumberFormat="1" applyFont="1" applyBorder="1" applyAlignment="1">
      <alignment horizontal="center"/>
    </xf>
    <xf numFmtId="0" fontId="8" fillId="0" borderId="22" xfId="0" applyFont="1" applyBorder="1" applyAlignment="1">
      <alignment horizontal="center"/>
    </xf>
    <xf numFmtId="0" fontId="31" fillId="0" borderId="37" xfId="0" applyFont="1" applyFill="1" applyBorder="1" applyAlignment="1">
      <alignment horizontal="center"/>
    </xf>
    <xf numFmtId="0" fontId="31" fillId="0" borderId="57" xfId="0" applyFont="1" applyFill="1" applyBorder="1"/>
    <xf numFmtId="164" fontId="24" fillId="2" borderId="22" xfId="0" applyNumberFormat="1" applyFont="1" applyFill="1" applyBorder="1" applyAlignment="1">
      <alignment horizontal="center"/>
    </xf>
    <xf numFmtId="164" fontId="6" fillId="2" borderId="22" xfId="0" applyNumberFormat="1" applyFont="1" applyFill="1" applyBorder="1" applyAlignment="1">
      <alignment horizontal="center"/>
    </xf>
    <xf numFmtId="0" fontId="8" fillId="0" borderId="51" xfId="0" applyFont="1" applyBorder="1" applyAlignment="1">
      <alignment horizontal="center"/>
    </xf>
    <xf numFmtId="164" fontId="19" fillId="3" borderId="14" xfId="0" applyNumberFormat="1" applyFont="1" applyFill="1" applyBorder="1" applyAlignment="1">
      <alignment horizontal="center"/>
    </xf>
    <xf numFmtId="164" fontId="8" fillId="5" borderId="53" xfId="0" applyNumberFormat="1" applyFont="1" applyFill="1" applyBorder="1" applyAlignment="1">
      <alignment horizontal="center"/>
    </xf>
    <xf numFmtId="164" fontId="8" fillId="0" borderId="59" xfId="0" applyNumberFormat="1" applyFont="1" applyBorder="1" applyAlignment="1">
      <alignment horizontal="center"/>
    </xf>
    <xf numFmtId="0" fontId="0" fillId="0" borderId="22" xfId="0" applyBorder="1"/>
    <xf numFmtId="1" fontId="31" fillId="3" borderId="7" xfId="0" applyNumberFormat="1" applyFont="1" applyFill="1" applyBorder="1" applyAlignment="1">
      <alignment horizontal="center" vertical="center"/>
    </xf>
    <xf numFmtId="1" fontId="8" fillId="5" borderId="7" xfId="0" applyNumberFormat="1" applyFont="1" applyFill="1" applyBorder="1" applyAlignment="1">
      <alignment horizontal="center" vertical="center"/>
    </xf>
    <xf numFmtId="0" fontId="29" fillId="6" borderId="7" xfId="0" applyFont="1" applyFill="1" applyBorder="1" applyAlignment="1">
      <alignment horizontal="center"/>
    </xf>
    <xf numFmtId="1" fontId="31" fillId="3" borderId="13" xfId="0" applyNumberFormat="1" applyFont="1" applyFill="1" applyBorder="1" applyAlignment="1">
      <alignment horizontal="center" vertical="center"/>
    </xf>
    <xf numFmtId="0" fontId="31" fillId="0" borderId="15" xfId="0" applyFont="1" applyBorder="1" applyAlignment="1">
      <alignment horizontal="center"/>
    </xf>
    <xf numFmtId="164" fontId="19" fillId="3" borderId="10" xfId="0" applyNumberFormat="1" applyFont="1" applyFill="1" applyBorder="1" applyAlignment="1">
      <alignment horizontal="center"/>
    </xf>
    <xf numFmtId="0" fontId="4" fillId="0" borderId="20" xfId="0" applyFont="1" applyBorder="1" applyAlignment="1">
      <alignment horizontal="center" textRotation="90"/>
    </xf>
    <xf numFmtId="164" fontId="8" fillId="0" borderId="60" xfId="0" applyNumberFormat="1" applyFont="1" applyBorder="1" applyAlignment="1">
      <alignment horizontal="center"/>
    </xf>
    <xf numFmtId="164" fontId="19" fillId="5" borderId="10" xfId="0" applyNumberFormat="1" applyFont="1" applyFill="1" applyBorder="1" applyAlignment="1">
      <alignment horizontal="center"/>
    </xf>
    <xf numFmtId="0" fontId="8" fillId="11" borderId="51" xfId="0" applyFont="1" applyFill="1" applyBorder="1" applyAlignment="1">
      <alignment horizontal="center"/>
    </xf>
    <xf numFmtId="164" fontId="33" fillId="3" borderId="23" xfId="0" applyNumberFormat="1" applyFont="1" applyFill="1" applyBorder="1" applyAlignment="1">
      <alignment horizontal="center"/>
    </xf>
    <xf numFmtId="164" fontId="33" fillId="3" borderId="14" xfId="0" applyNumberFormat="1" applyFont="1" applyFill="1" applyBorder="1" applyAlignment="1">
      <alignment horizontal="center"/>
    </xf>
    <xf numFmtId="164" fontId="33" fillId="3" borderId="28" xfId="0" applyNumberFormat="1" applyFont="1" applyFill="1" applyBorder="1" applyAlignment="1">
      <alignment horizontal="center"/>
    </xf>
    <xf numFmtId="0" fontId="29" fillId="0" borderId="15" xfId="0" applyFont="1" applyBorder="1" applyAlignment="1">
      <alignment horizontal="center"/>
    </xf>
    <xf numFmtId="0" fontId="31" fillId="3" borderId="7" xfId="0" applyFont="1" applyFill="1" applyBorder="1" applyAlignment="1">
      <alignment horizontal="center"/>
    </xf>
    <xf numFmtId="0" fontId="31" fillId="0" borderId="22" xfId="0" applyFont="1" applyBorder="1" applyAlignment="1">
      <alignment horizontal="center"/>
    </xf>
    <xf numFmtId="0" fontId="8" fillId="6" borderId="7" xfId="0" applyFont="1" applyFill="1" applyBorder="1" applyAlignment="1">
      <alignment horizontal="center"/>
    </xf>
    <xf numFmtId="164" fontId="19" fillId="3" borderId="51" xfId="0" applyNumberFormat="1" applyFont="1" applyFill="1" applyBorder="1" applyAlignment="1">
      <alignment horizontal="center"/>
    </xf>
    <xf numFmtId="0" fontId="8" fillId="3" borderId="7" xfId="0" applyFont="1" applyFill="1" applyBorder="1" applyAlignment="1">
      <alignment horizontal="center"/>
    </xf>
    <xf numFmtId="0" fontId="0" fillId="3" borderId="7" xfId="0" applyFill="1" applyBorder="1"/>
    <xf numFmtId="164" fontId="45" fillId="3" borderId="10" xfId="0" applyNumberFormat="1" applyFont="1" applyFill="1" applyBorder="1" applyAlignment="1">
      <alignment horizontal="center"/>
    </xf>
    <xf numFmtId="0" fontId="29" fillId="0" borderId="28" xfId="0" applyFont="1" applyBorder="1" applyAlignment="1">
      <alignment horizontal="center"/>
    </xf>
    <xf numFmtId="0" fontId="44" fillId="3" borderId="9" xfId="0" applyFont="1" applyFill="1" applyBorder="1"/>
    <xf numFmtId="0" fontId="29" fillId="3" borderId="9" xfId="0" applyFont="1" applyFill="1" applyBorder="1" applyAlignment="1">
      <alignment horizontal="center"/>
    </xf>
    <xf numFmtId="164" fontId="21" fillId="3" borderId="28" xfId="0" applyNumberFormat="1" applyFont="1" applyFill="1" applyBorder="1" applyAlignment="1">
      <alignment horizontal="center"/>
    </xf>
    <xf numFmtId="1" fontId="21" fillId="6" borderId="9" xfId="0" applyNumberFormat="1" applyFont="1" applyFill="1" applyBorder="1" applyAlignment="1">
      <alignment horizontal="center" vertical="center"/>
    </xf>
    <xf numFmtId="164" fontId="29" fillId="0" borderId="14" xfId="0" applyNumberFormat="1" applyFont="1" applyBorder="1" applyAlignment="1">
      <alignment horizontal="center"/>
    </xf>
    <xf numFmtId="0" fontId="46" fillId="0" borderId="13" xfId="0" applyFont="1" applyBorder="1" applyAlignment="1">
      <alignment horizontal="center" vertical="center" wrapText="1"/>
    </xf>
    <xf numFmtId="0" fontId="46" fillId="0" borderId="3" xfId="0" applyFont="1" applyBorder="1" applyAlignment="1">
      <alignment horizontal="center" vertical="center" wrapText="1"/>
    </xf>
    <xf numFmtId="1" fontId="3" fillId="0" borderId="7" xfId="0" applyNumberFormat="1" applyFont="1" applyBorder="1" applyAlignment="1">
      <alignment horizontal="center"/>
    </xf>
    <xf numFmtId="2" fontId="7" fillId="0" borderId="7" xfId="0" applyNumberFormat="1" applyFont="1" applyBorder="1" applyAlignment="1">
      <alignment horizontal="center"/>
    </xf>
    <xf numFmtId="0" fontId="47" fillId="0" borderId="7" xfId="0" applyFont="1" applyBorder="1" applyAlignment="1">
      <alignment horizontal="center"/>
    </xf>
    <xf numFmtId="0" fontId="7" fillId="0" borderId="2" xfId="0" applyFont="1" applyBorder="1" applyAlignment="1">
      <alignment horizontal="center" textRotation="90"/>
    </xf>
    <xf numFmtId="0" fontId="25" fillId="0" borderId="1" xfId="0" applyFont="1" applyBorder="1" applyAlignment="1">
      <alignment horizontal="center" textRotation="90"/>
    </xf>
    <xf numFmtId="0" fontId="26" fillId="3" borderId="1" xfId="0" applyFont="1" applyFill="1" applyBorder="1" applyAlignment="1">
      <alignment horizontal="center" textRotation="90"/>
    </xf>
    <xf numFmtId="0" fontId="26" fillId="0" borderId="1" xfId="0" applyFont="1" applyBorder="1" applyAlignment="1">
      <alignment horizontal="center" textRotation="90"/>
    </xf>
    <xf numFmtId="2" fontId="27" fillId="0" borderId="13" xfId="0" applyNumberFormat="1" applyFont="1" applyBorder="1" applyAlignment="1">
      <alignment horizontal="center"/>
    </xf>
    <xf numFmtId="1" fontId="3" fillId="0" borderId="13" xfId="0" applyNumberFormat="1" applyFont="1" applyBorder="1" applyAlignment="1">
      <alignment horizontal="center"/>
    </xf>
    <xf numFmtId="2" fontId="28" fillId="0" borderId="13" xfId="0" applyNumberFormat="1" applyFont="1" applyBorder="1" applyAlignment="1">
      <alignment horizontal="center"/>
    </xf>
    <xf numFmtId="0" fontId="7" fillId="0" borderId="13" xfId="0" applyFont="1" applyBorder="1" applyAlignment="1">
      <alignment horizontal="center"/>
    </xf>
    <xf numFmtId="2" fontId="7" fillId="0" borderId="13" xfId="0" applyNumberFormat="1" applyFont="1" applyBorder="1" applyAlignment="1">
      <alignment horizontal="center"/>
    </xf>
    <xf numFmtId="0" fontId="47" fillId="0" borderId="34" xfId="0" applyFont="1" applyBorder="1" applyAlignment="1">
      <alignment horizontal="center"/>
    </xf>
    <xf numFmtId="1" fontId="3" fillId="0" borderId="56" xfId="0" applyNumberFormat="1" applyFont="1" applyBorder="1" applyAlignment="1">
      <alignment horizontal="center"/>
    </xf>
    <xf numFmtId="1" fontId="3" fillId="0" borderId="51" xfId="0" applyNumberFormat="1" applyFont="1" applyBorder="1" applyAlignment="1">
      <alignment horizontal="center"/>
    </xf>
    <xf numFmtId="1" fontId="3" fillId="0" borderId="53" xfId="0" applyNumberFormat="1" applyFont="1" applyBorder="1" applyAlignment="1">
      <alignment horizontal="center"/>
    </xf>
    <xf numFmtId="0" fontId="4" fillId="0" borderId="22" xfId="0" applyFont="1" applyBorder="1" applyAlignment="1">
      <alignment horizontal="center" textRotation="90"/>
    </xf>
    <xf numFmtId="0" fontId="4" fillId="5" borderId="61" xfId="0" applyFont="1" applyFill="1" applyBorder="1" applyAlignment="1">
      <alignment horizontal="center" textRotation="90"/>
    </xf>
    <xf numFmtId="1" fontId="21" fillId="0" borderId="7" xfId="0" applyNumberFormat="1" applyFont="1" applyFill="1" applyBorder="1" applyAlignment="1">
      <alignment horizontal="center"/>
    </xf>
    <xf numFmtId="0" fontId="29" fillId="0" borderId="10" xfId="0" applyFont="1" applyBorder="1" applyAlignment="1">
      <alignment horizontal="center"/>
    </xf>
    <xf numFmtId="0" fontId="48" fillId="3" borderId="38" xfId="0" applyFont="1" applyFill="1" applyBorder="1" applyAlignment="1">
      <alignment horizontal="center" textRotation="90"/>
    </xf>
    <xf numFmtId="0" fontId="48" fillId="3" borderId="1" xfId="0" applyFont="1" applyFill="1" applyBorder="1" applyAlignment="1">
      <alignment textRotation="90"/>
    </xf>
    <xf numFmtId="0" fontId="16" fillId="0" borderId="37" xfId="0" applyFont="1" applyFill="1" applyBorder="1"/>
    <xf numFmtId="0" fontId="16" fillId="0" borderId="38" xfId="0" applyFont="1" applyFill="1" applyBorder="1"/>
    <xf numFmtId="0" fontId="16" fillId="0" borderId="12" xfId="0" applyFont="1" applyBorder="1" applyAlignment="1">
      <alignment horizontal="center"/>
    </xf>
    <xf numFmtId="0" fontId="20" fillId="3" borderId="38" xfId="0" applyFont="1" applyFill="1" applyBorder="1" applyAlignment="1">
      <alignment horizontal="center" textRotation="90"/>
    </xf>
    <xf numFmtId="0" fontId="8" fillId="0" borderId="12" xfId="0" applyFont="1" applyBorder="1"/>
    <xf numFmtId="0" fontId="8" fillId="0" borderId="12" xfId="0" applyFont="1" applyFill="1" applyBorder="1"/>
    <xf numFmtId="1" fontId="3" fillId="0" borderId="15" xfId="0" applyNumberFormat="1" applyFont="1" applyBorder="1" applyAlignment="1">
      <alignment horizontal="center"/>
    </xf>
    <xf numFmtId="0" fontId="7" fillId="0" borderId="7" xfId="0" applyFont="1" applyBorder="1" applyAlignment="1">
      <alignment horizontal="center"/>
    </xf>
    <xf numFmtId="0" fontId="7" fillId="0" borderId="15" xfId="0" applyFont="1" applyBorder="1" applyAlignment="1">
      <alignment horizontal="center"/>
    </xf>
    <xf numFmtId="2" fontId="7" fillId="0" borderId="15" xfId="0" applyNumberFormat="1" applyFont="1" applyBorder="1" applyAlignment="1">
      <alignment horizontal="center"/>
    </xf>
    <xf numFmtId="0" fontId="8" fillId="5" borderId="27" xfId="0" applyFont="1" applyFill="1" applyBorder="1"/>
    <xf numFmtId="1" fontId="3" fillId="0" borderId="10" xfId="0" applyNumberFormat="1" applyFont="1" applyBorder="1" applyAlignment="1">
      <alignment horizontal="center"/>
    </xf>
    <xf numFmtId="1" fontId="3" fillId="10" borderId="13" xfId="0" applyNumberFormat="1" applyFont="1" applyFill="1" applyBorder="1" applyAlignment="1">
      <alignment horizontal="center"/>
    </xf>
    <xf numFmtId="2" fontId="40" fillId="3" borderId="13" xfId="0" applyNumberFormat="1" applyFont="1" applyFill="1" applyBorder="1" applyAlignment="1">
      <alignment horizontal="center"/>
    </xf>
    <xf numFmtId="0" fontId="10" fillId="5" borderId="8" xfId="0" applyFont="1" applyFill="1" applyBorder="1" applyAlignment="1">
      <alignment horizontal="center"/>
    </xf>
    <xf numFmtId="0" fontId="14" fillId="3" borderId="14" xfId="0" applyFont="1" applyFill="1" applyBorder="1"/>
    <xf numFmtId="0" fontId="8" fillId="5" borderId="8" xfId="0" applyFont="1" applyFill="1" applyBorder="1" applyAlignment="1">
      <alignment horizontal="center"/>
    </xf>
    <xf numFmtId="0" fontId="8" fillId="3" borderId="8" xfId="0" applyFont="1" applyFill="1" applyBorder="1" applyAlignment="1">
      <alignment horizontal="center"/>
    </xf>
    <xf numFmtId="0" fontId="8" fillId="5" borderId="8" xfId="0" applyFont="1" applyFill="1" applyBorder="1"/>
    <xf numFmtId="0" fontId="8" fillId="0" borderId="8" xfId="0" applyFont="1" applyBorder="1"/>
    <xf numFmtId="0" fontId="0" fillId="0" borderId="51" xfId="0" applyBorder="1"/>
    <xf numFmtId="0" fontId="47" fillId="0" borderId="17" xfId="0" applyFont="1" applyBorder="1" applyAlignment="1">
      <alignment horizontal="center"/>
    </xf>
    <xf numFmtId="0" fontId="47" fillId="0" borderId="62" xfId="0" applyFont="1" applyBorder="1" applyAlignment="1">
      <alignment horizontal="center"/>
    </xf>
    <xf numFmtId="0" fontId="18" fillId="5" borderId="5" xfId="0" applyFont="1" applyFill="1" applyBorder="1" applyAlignment="1">
      <alignment textRotation="90"/>
    </xf>
    <xf numFmtId="0" fontId="2" fillId="0" borderId="16" xfId="0" applyFont="1" applyBorder="1" applyAlignment="1">
      <alignment horizontal="center" textRotation="90"/>
    </xf>
    <xf numFmtId="0" fontId="2" fillId="0" borderId="13" xfId="0" applyFont="1" applyBorder="1" applyAlignment="1">
      <alignment horizontal="center" textRotation="90"/>
    </xf>
    <xf numFmtId="0" fontId="2" fillId="0" borderId="13" xfId="0" applyFont="1" applyBorder="1" applyAlignment="1">
      <alignment textRotation="90"/>
    </xf>
    <xf numFmtId="0" fontId="22" fillId="4" borderId="13" xfId="0" applyFont="1" applyFill="1" applyBorder="1" applyAlignment="1">
      <alignment textRotation="90"/>
    </xf>
    <xf numFmtId="0" fontId="23" fillId="3" borderId="13" xfId="0" applyFont="1" applyFill="1" applyBorder="1" applyAlignment="1">
      <alignment textRotation="90"/>
    </xf>
    <xf numFmtId="0" fontId="6" fillId="3" borderId="13" xfId="0" applyFont="1" applyFill="1" applyBorder="1" applyAlignment="1">
      <alignment textRotation="90"/>
    </xf>
    <xf numFmtId="0" fontId="4" fillId="0" borderId="13" xfId="0" applyFont="1" applyBorder="1" applyAlignment="1">
      <alignment textRotation="90"/>
    </xf>
    <xf numFmtId="0" fontId="4" fillId="5" borderId="18" xfId="0" applyFont="1" applyFill="1" applyBorder="1" applyAlignment="1">
      <alignment textRotation="90"/>
    </xf>
    <xf numFmtId="164" fontId="8" fillId="3" borderId="16" xfId="0" applyNumberFormat="1" applyFont="1" applyFill="1" applyBorder="1" applyAlignment="1">
      <alignment horizontal="center"/>
    </xf>
    <xf numFmtId="0" fontId="18" fillId="5" borderId="41" xfId="0" applyFont="1" applyFill="1" applyBorder="1" applyAlignment="1">
      <alignment textRotation="90"/>
    </xf>
    <xf numFmtId="0" fontId="47" fillId="0" borderId="0" xfId="0" applyFont="1" applyBorder="1" applyAlignment="1">
      <alignment horizontal="center"/>
    </xf>
    <xf numFmtId="0" fontId="31" fillId="0" borderId="13" xfId="0" applyFont="1" applyBorder="1" applyAlignment="1">
      <alignment horizontal="center"/>
    </xf>
    <xf numFmtId="0" fontId="8" fillId="3" borderId="52" xfId="0" applyFont="1" applyFill="1" applyBorder="1" applyAlignment="1">
      <alignment horizontal="center"/>
    </xf>
    <xf numFmtId="0" fontId="8" fillId="3" borderId="7" xfId="0" applyFont="1" applyFill="1" applyBorder="1"/>
    <xf numFmtId="0" fontId="8" fillId="3" borderId="52" xfId="0" applyFont="1" applyFill="1" applyBorder="1"/>
    <xf numFmtId="0" fontId="4" fillId="3" borderId="0" xfId="0" applyFont="1" applyFill="1" applyBorder="1" applyAlignment="1">
      <alignment horizontal="center" textRotation="90"/>
    </xf>
    <xf numFmtId="1" fontId="3" fillId="0" borderId="63" xfId="0" applyNumberFormat="1" applyFont="1" applyBorder="1" applyAlignment="1">
      <alignment horizontal="center"/>
    </xf>
    <xf numFmtId="164" fontId="8" fillId="5" borderId="29" xfId="0" applyNumberFormat="1" applyFont="1" applyFill="1" applyBorder="1" applyAlignment="1">
      <alignment horizontal="center"/>
    </xf>
    <xf numFmtId="0" fontId="8" fillId="5" borderId="9" xfId="0" applyFont="1" applyFill="1" applyBorder="1" applyAlignment="1">
      <alignment horizontal="center"/>
    </xf>
    <xf numFmtId="0" fontId="4" fillId="5" borderId="64" xfId="0" applyFont="1" applyFill="1" applyBorder="1" applyAlignment="1">
      <alignment horizontal="center" textRotation="90"/>
    </xf>
    <xf numFmtId="0" fontId="8" fillId="5" borderId="60" xfId="0" applyFont="1" applyFill="1" applyBorder="1" applyAlignment="1">
      <alignment horizontal="center"/>
    </xf>
    <xf numFmtId="164" fontId="19" fillId="0" borderId="60" xfId="0" applyNumberFormat="1" applyFont="1" applyBorder="1" applyAlignment="1">
      <alignment horizontal="center"/>
    </xf>
    <xf numFmtId="164" fontId="8" fillId="5" borderId="60" xfId="0" applyNumberFormat="1" applyFont="1" applyFill="1" applyBorder="1" applyAlignment="1">
      <alignment horizontal="center"/>
    </xf>
    <xf numFmtId="1" fontId="3" fillId="0" borderId="60" xfId="0" applyNumberFormat="1" applyFont="1" applyBorder="1" applyAlignment="1">
      <alignment horizontal="center"/>
    </xf>
    <xf numFmtId="0" fontId="31" fillId="5" borderId="9" xfId="0" applyFont="1" applyFill="1" applyBorder="1" applyAlignment="1">
      <alignment horizontal="center"/>
    </xf>
    <xf numFmtId="1" fontId="3" fillId="0" borderId="9" xfId="0" applyNumberFormat="1" applyFont="1" applyBorder="1" applyAlignment="1">
      <alignment horizontal="center"/>
    </xf>
    <xf numFmtId="0" fontId="7" fillId="0" borderId="9" xfId="0" applyFont="1" applyBorder="1" applyAlignment="1">
      <alignment horizontal="center"/>
    </xf>
    <xf numFmtId="2" fontId="7" fillId="0" borderId="9" xfId="0" applyNumberFormat="1" applyFont="1" applyBorder="1" applyAlignment="1">
      <alignment horizontal="center"/>
    </xf>
    <xf numFmtId="0" fontId="47" fillId="0" borderId="9" xfId="0" applyFont="1" applyBorder="1" applyAlignment="1">
      <alignment horizontal="center"/>
    </xf>
    <xf numFmtId="0" fontId="8" fillId="5" borderId="27" xfId="0" applyFont="1" applyFill="1" applyBorder="1" applyAlignment="1">
      <alignment horizontal="center"/>
    </xf>
    <xf numFmtId="0" fontId="4" fillId="5" borderId="15" xfId="0" applyFont="1" applyFill="1" applyBorder="1" applyAlignment="1">
      <alignment horizontal="center" textRotation="90"/>
    </xf>
    <xf numFmtId="0" fontId="17" fillId="0" borderId="15" xfId="0" applyFont="1" applyBorder="1" applyAlignment="1">
      <alignment horizontal="center"/>
    </xf>
    <xf numFmtId="0" fontId="38" fillId="0" borderId="15" xfId="0" applyFont="1" applyFill="1" applyBorder="1" applyAlignment="1">
      <alignment horizontal="center"/>
    </xf>
    <xf numFmtId="49" fontId="38" fillId="0" borderId="15" xfId="0" applyNumberFormat="1" applyFont="1" applyFill="1" applyBorder="1" applyAlignment="1">
      <alignment horizontal="center"/>
    </xf>
    <xf numFmtId="0" fontId="9" fillId="0" borderId="15" xfId="1" applyFont="1" applyBorder="1"/>
    <xf numFmtId="164" fontId="8" fillId="0" borderId="32" xfId="0" applyNumberFormat="1" applyFont="1" applyBorder="1" applyAlignment="1">
      <alignment horizontal="center"/>
    </xf>
    <xf numFmtId="164" fontId="8" fillId="5" borderId="15" xfId="0" applyNumberFormat="1" applyFont="1" applyFill="1" applyBorder="1" applyAlignment="1">
      <alignment horizontal="center"/>
    </xf>
    <xf numFmtId="0" fontId="8" fillId="3" borderId="9" xfId="0" applyFont="1" applyFill="1" applyBorder="1" applyAlignment="1">
      <alignment horizontal="center"/>
    </xf>
    <xf numFmtId="164" fontId="8" fillId="0" borderId="51" xfId="0" applyNumberFormat="1" applyFont="1" applyBorder="1"/>
    <xf numFmtId="164" fontId="8" fillId="5" borderId="51" xfId="0" applyNumberFormat="1" applyFont="1" applyFill="1" applyBorder="1"/>
    <xf numFmtId="164" fontId="8" fillId="0" borderId="53" xfId="0" applyNumberFormat="1" applyFont="1" applyBorder="1"/>
    <xf numFmtId="164" fontId="8" fillId="0" borderId="7" xfId="0" applyNumberFormat="1" applyFont="1" applyBorder="1"/>
    <xf numFmtId="0" fontId="31" fillId="3" borderId="14" xfId="0" applyFont="1" applyFill="1" applyBorder="1"/>
    <xf numFmtId="0" fontId="8" fillId="0" borderId="37" xfId="0" applyFont="1" applyBorder="1" applyAlignment="1">
      <alignment horizontal="center"/>
    </xf>
    <xf numFmtId="49" fontId="31" fillId="0" borderId="44" xfId="0" applyNumberFormat="1" applyFont="1" applyFill="1" applyBorder="1" applyAlignment="1">
      <alignment horizontal="center"/>
    </xf>
    <xf numFmtId="0" fontId="4" fillId="3" borderId="9" xfId="0" applyFont="1" applyFill="1" applyBorder="1" applyAlignment="1">
      <alignment horizontal="center" textRotation="90"/>
    </xf>
    <xf numFmtId="1" fontId="3" fillId="0" borderId="29" xfId="0" applyNumberFormat="1" applyFont="1" applyBorder="1" applyAlignment="1">
      <alignment horizontal="center"/>
    </xf>
    <xf numFmtId="1" fontId="3" fillId="10" borderId="9" xfId="0" applyNumberFormat="1" applyFont="1" applyFill="1" applyBorder="1" applyAlignment="1">
      <alignment horizontal="center"/>
    </xf>
    <xf numFmtId="2" fontId="40" fillId="3" borderId="9" xfId="0" applyNumberFormat="1" applyFont="1" applyFill="1" applyBorder="1" applyAlignment="1">
      <alignment horizontal="center"/>
    </xf>
    <xf numFmtId="164" fontId="2" fillId="5" borderId="60" xfId="0" applyNumberFormat="1" applyFont="1" applyFill="1" applyBorder="1" applyAlignment="1">
      <alignment horizontal="center"/>
    </xf>
    <xf numFmtId="164" fontId="8" fillId="0" borderId="60" xfId="0" applyNumberFormat="1" applyFont="1" applyBorder="1"/>
    <xf numFmtId="0" fontId="4" fillId="3" borderId="20" xfId="0" applyFont="1" applyFill="1" applyBorder="1" applyAlignment="1">
      <alignment horizontal="center" textRotation="90"/>
    </xf>
    <xf numFmtId="1" fontId="8" fillId="0" borderId="7" xfId="0" applyNumberFormat="1" applyFont="1" applyBorder="1" applyAlignment="1">
      <alignment horizontal="center"/>
    </xf>
    <xf numFmtId="1" fontId="8" fillId="0" borderId="22" xfId="0" applyNumberFormat="1" applyFont="1" applyBorder="1" applyAlignment="1">
      <alignment horizontal="center"/>
    </xf>
    <xf numFmtId="1" fontId="0" fillId="0" borderId="15" xfId="0" applyNumberFormat="1" applyBorder="1"/>
    <xf numFmtId="1" fontId="29" fillId="0" borderId="7" xfId="0" applyNumberFormat="1" applyFont="1" applyBorder="1" applyAlignment="1">
      <alignment horizontal="center"/>
    </xf>
    <xf numFmtId="1" fontId="29" fillId="3" borderId="7" xfId="0" applyNumberFormat="1" applyFont="1" applyFill="1" applyBorder="1" applyAlignment="1">
      <alignment horizontal="center"/>
    </xf>
    <xf numFmtId="1" fontId="31" fillId="0" borderId="7" xfId="0" applyNumberFormat="1" applyFont="1" applyBorder="1" applyAlignment="1">
      <alignment horizontal="center"/>
    </xf>
    <xf numFmtId="1" fontId="31" fillId="0" borderId="22" xfId="0" applyNumberFormat="1" applyFont="1" applyBorder="1" applyAlignment="1">
      <alignment horizontal="center"/>
    </xf>
    <xf numFmtId="1" fontId="31" fillId="3" borderId="13" xfId="0" applyNumberFormat="1" applyFont="1" applyFill="1" applyBorder="1" applyAlignment="1">
      <alignment horizontal="center"/>
    </xf>
    <xf numFmtId="1" fontId="31" fillId="0" borderId="15" xfId="0" applyNumberFormat="1" applyFont="1" applyBorder="1" applyAlignment="1">
      <alignment horizontal="center"/>
    </xf>
    <xf numFmtId="1" fontId="29" fillId="6" borderId="7" xfId="0" applyNumberFormat="1" applyFont="1" applyFill="1" applyBorder="1" applyAlignment="1">
      <alignment horizontal="center"/>
    </xf>
    <xf numFmtId="0" fontId="49" fillId="3" borderId="1" xfId="0" applyFont="1" applyFill="1" applyBorder="1" applyAlignment="1">
      <alignment textRotation="90"/>
    </xf>
    <xf numFmtId="0" fontId="8" fillId="0" borderId="37" xfId="0" applyFont="1" applyFill="1" applyBorder="1"/>
    <xf numFmtId="1" fontId="8" fillId="0" borderId="9" xfId="0" applyNumberFormat="1" applyFont="1" applyBorder="1" applyAlignment="1">
      <alignment horizontal="center"/>
    </xf>
    <xf numFmtId="1" fontId="8" fillId="0" borderId="15" xfId="0" applyNumberFormat="1" applyFont="1" applyBorder="1" applyAlignment="1">
      <alignment horizontal="center"/>
    </xf>
    <xf numFmtId="1" fontId="8" fillId="6" borderId="15" xfId="0" applyNumberFormat="1" applyFont="1" applyFill="1" applyBorder="1" applyAlignment="1">
      <alignment horizontal="center"/>
    </xf>
    <xf numFmtId="1" fontId="0" fillId="3" borderId="7" xfId="0" applyNumberFormat="1" applyFill="1" applyBorder="1"/>
    <xf numFmtId="0" fontId="0" fillId="0" borderId="15" xfId="0" applyBorder="1" applyAlignment="1">
      <alignment horizontal="center"/>
    </xf>
    <xf numFmtId="1" fontId="9" fillId="3" borderId="7" xfId="0" applyNumberFormat="1" applyFont="1" applyFill="1" applyBorder="1" applyAlignment="1">
      <alignment horizontal="center" vertical="center"/>
    </xf>
    <xf numFmtId="164" fontId="8" fillId="0" borderId="34" xfId="0" applyNumberFormat="1" applyFont="1" applyBorder="1" applyAlignment="1">
      <alignment horizontal="center"/>
    </xf>
    <xf numFmtId="0" fontId="4" fillId="5" borderId="20" xfId="0" applyFont="1" applyFill="1" applyBorder="1" applyAlignment="1">
      <alignment horizontal="center" textRotation="90"/>
    </xf>
    <xf numFmtId="0" fontId="9" fillId="0" borderId="0" xfId="1" applyFont="1" applyBorder="1"/>
    <xf numFmtId="0" fontId="7" fillId="0" borderId="0" xfId="0" applyFont="1" applyBorder="1" applyAlignment="1">
      <alignment horizontal="center"/>
    </xf>
    <xf numFmtId="2" fontId="7" fillId="0" borderId="0" xfId="0" applyNumberFormat="1" applyFont="1" applyBorder="1" applyAlignment="1">
      <alignment horizontal="center"/>
    </xf>
    <xf numFmtId="1" fontId="8" fillId="0" borderId="0" xfId="0" applyNumberFormat="1" applyFont="1" applyBorder="1" applyAlignment="1">
      <alignment horizontal="center"/>
    </xf>
    <xf numFmtId="0" fontId="13" fillId="5" borderId="13" xfId="1" applyFont="1" applyFill="1" applyBorder="1" applyAlignment="1">
      <alignment horizontal="center"/>
    </xf>
    <xf numFmtId="0" fontId="2" fillId="5" borderId="13" xfId="1" applyFont="1" applyFill="1" applyBorder="1" applyAlignment="1">
      <alignment horizontal="center"/>
    </xf>
    <xf numFmtId="0" fontId="33" fillId="5" borderId="13" xfId="4" applyFont="1" applyFill="1" applyBorder="1" applyAlignment="1">
      <alignment horizontal="center"/>
    </xf>
    <xf numFmtId="0" fontId="33" fillId="5" borderId="13" xfId="4" applyFont="1" applyFill="1" applyBorder="1"/>
    <xf numFmtId="0" fontId="2" fillId="5" borderId="13" xfId="0" applyFont="1" applyFill="1" applyBorder="1"/>
    <xf numFmtId="49" fontId="33" fillId="5" borderId="13" xfId="4" applyNumberFormat="1" applyFont="1" applyFill="1" applyBorder="1" applyAlignment="1">
      <alignment horizontal="center"/>
    </xf>
    <xf numFmtId="164" fontId="8" fillId="0" borderId="13" xfId="0" applyNumberFormat="1" applyFont="1" applyBorder="1" applyAlignment="1">
      <alignment horizontal="center"/>
    </xf>
    <xf numFmtId="0" fontId="8" fillId="0" borderId="13" xfId="0" applyFont="1" applyBorder="1"/>
    <xf numFmtId="164" fontId="7" fillId="4" borderId="13" xfId="0" applyNumberFormat="1" applyFont="1" applyFill="1" applyBorder="1" applyAlignment="1">
      <alignment horizontal="center"/>
    </xf>
    <xf numFmtId="164" fontId="43" fillId="2" borderId="13" xfId="0" applyNumberFormat="1" applyFont="1" applyFill="1" applyBorder="1" applyAlignment="1">
      <alignment horizontal="center"/>
    </xf>
    <xf numFmtId="164" fontId="7" fillId="2" borderId="13" xfId="0" applyNumberFormat="1" applyFont="1" applyFill="1" applyBorder="1" applyAlignment="1">
      <alignment horizontal="center"/>
    </xf>
    <xf numFmtId="164" fontId="8" fillId="5" borderId="13" xfId="0" applyNumberFormat="1" applyFont="1" applyFill="1" applyBorder="1" applyAlignment="1">
      <alignment horizontal="center"/>
    </xf>
    <xf numFmtId="0" fontId="8" fillId="5" borderId="13" xfId="0" applyFont="1" applyFill="1" applyBorder="1" applyAlignment="1">
      <alignment horizontal="center"/>
    </xf>
    <xf numFmtId="1" fontId="8" fillId="0" borderId="13" xfId="0" applyNumberFormat="1" applyFont="1" applyBorder="1" applyAlignment="1">
      <alignment horizontal="center"/>
    </xf>
    <xf numFmtId="164" fontId="8" fillId="5" borderId="13" xfId="0" applyNumberFormat="1" applyFont="1" applyFill="1" applyBorder="1"/>
    <xf numFmtId="0" fontId="13" fillId="5" borderId="15" xfId="1" applyFont="1" applyFill="1" applyBorder="1" applyAlignment="1">
      <alignment horizontal="center"/>
    </xf>
    <xf numFmtId="0" fontId="2" fillId="5" borderId="15" xfId="1" applyFont="1" applyFill="1" applyBorder="1" applyAlignment="1">
      <alignment horizontal="center"/>
    </xf>
    <xf numFmtId="0" fontId="33" fillId="5" borderId="15" xfId="4" applyFont="1" applyFill="1" applyBorder="1" applyAlignment="1">
      <alignment horizontal="center"/>
    </xf>
    <xf numFmtId="0" fontId="33" fillId="5" borderId="15" xfId="4" applyFont="1" applyFill="1" applyBorder="1"/>
    <xf numFmtId="0" fontId="2" fillId="5" borderId="15" xfId="0" applyFont="1" applyFill="1" applyBorder="1"/>
    <xf numFmtId="49" fontId="33" fillId="5" borderId="15" xfId="4" applyNumberFormat="1" applyFont="1" applyFill="1" applyBorder="1" applyAlignment="1">
      <alignment horizontal="center"/>
    </xf>
    <xf numFmtId="0" fontId="4" fillId="3" borderId="13" xfId="0" applyFont="1" applyFill="1" applyBorder="1" applyAlignment="1">
      <alignment horizontal="center" textRotation="90"/>
    </xf>
    <xf numFmtId="164" fontId="6" fillId="3" borderId="13" xfId="0" applyNumberFormat="1" applyFont="1" applyFill="1" applyBorder="1" applyAlignment="1">
      <alignment horizontal="center"/>
    </xf>
    <xf numFmtId="0" fontId="8" fillId="3" borderId="0" xfId="0" applyFont="1" applyFill="1" applyBorder="1" applyAlignment="1">
      <alignment horizontal="center"/>
    </xf>
    <xf numFmtId="164" fontId="2" fillId="3" borderId="0" xfId="0" applyNumberFormat="1" applyFont="1" applyFill="1" applyBorder="1" applyAlignment="1">
      <alignment horizontal="center"/>
    </xf>
    <xf numFmtId="164" fontId="6" fillId="3" borderId="0" xfId="0" applyNumberFormat="1" applyFont="1" applyFill="1" applyBorder="1" applyAlignment="1">
      <alignment horizontal="center"/>
    </xf>
    <xf numFmtId="164" fontId="8" fillId="0" borderId="15" xfId="0" applyNumberFormat="1" applyFont="1" applyBorder="1"/>
    <xf numFmtId="0" fontId="8" fillId="0" borderId="13" xfId="0" applyFont="1" applyBorder="1" applyAlignment="1"/>
    <xf numFmtId="0" fontId="8" fillId="0" borderId="15" xfId="0" applyFont="1" applyBorder="1" applyAlignment="1"/>
    <xf numFmtId="0" fontId="8" fillId="6" borderId="15" xfId="0" applyFont="1" applyFill="1" applyBorder="1" applyAlignment="1">
      <alignment horizontal="center"/>
    </xf>
    <xf numFmtId="164" fontId="2" fillId="0" borderId="65" xfId="0" applyNumberFormat="1" applyFont="1" applyBorder="1" applyAlignment="1">
      <alignment horizontal="center"/>
    </xf>
    <xf numFmtId="164" fontId="6" fillId="4" borderId="65" xfId="0" applyNumberFormat="1" applyFont="1" applyFill="1" applyBorder="1" applyAlignment="1">
      <alignment horizontal="center"/>
    </xf>
    <xf numFmtId="164" fontId="24" fillId="2" borderId="65" xfId="0" applyNumberFormat="1" applyFont="1" applyFill="1" applyBorder="1" applyAlignment="1">
      <alignment horizontal="center"/>
    </xf>
    <xf numFmtId="164" fontId="6" fillId="2" borderId="65" xfId="0" applyNumberFormat="1" applyFont="1" applyFill="1" applyBorder="1" applyAlignment="1">
      <alignment horizontal="center"/>
    </xf>
    <xf numFmtId="0" fontId="4" fillId="0" borderId="65" xfId="0" applyFont="1" applyBorder="1" applyAlignment="1">
      <alignment horizontal="center" textRotation="90"/>
    </xf>
    <xf numFmtId="0" fontId="4" fillId="5" borderId="66" xfId="0" applyFont="1" applyFill="1" applyBorder="1" applyAlignment="1">
      <alignment horizontal="center" textRotation="90"/>
    </xf>
    <xf numFmtId="164" fontId="8" fillId="3" borderId="56" xfId="0" applyNumberFormat="1" applyFont="1" applyFill="1" applyBorder="1" applyAlignment="1"/>
    <xf numFmtId="164" fontId="8" fillId="0" borderId="51" xfId="0" applyNumberFormat="1" applyFont="1" applyBorder="1" applyAlignment="1"/>
    <xf numFmtId="164" fontId="8" fillId="0" borderId="53" xfId="0" applyNumberFormat="1" applyFont="1" applyBorder="1" applyAlignment="1"/>
    <xf numFmtId="164" fontId="8" fillId="0" borderId="60" xfId="0" applyNumberFormat="1" applyFont="1" applyBorder="1" applyAlignment="1"/>
    <xf numFmtId="164" fontId="8" fillId="5" borderId="51" xfId="0" applyNumberFormat="1" applyFont="1" applyFill="1" applyBorder="1" applyAlignment="1"/>
    <xf numFmtId="164" fontId="8" fillId="5" borderId="60" xfId="0" applyNumberFormat="1" applyFont="1" applyFill="1" applyBorder="1"/>
    <xf numFmtId="164" fontId="8" fillId="0" borderId="59" xfId="0" applyNumberFormat="1" applyFont="1" applyBorder="1"/>
    <xf numFmtId="164" fontId="8" fillId="11" borderId="51" xfId="0" applyNumberFormat="1" applyFont="1" applyFill="1" applyBorder="1" applyAlignment="1">
      <alignment horizontal="center"/>
    </xf>
    <xf numFmtId="0" fontId="31" fillId="11" borderId="7" xfId="0" applyFont="1" applyFill="1" applyBorder="1" applyAlignment="1">
      <alignment horizontal="center"/>
    </xf>
    <xf numFmtId="1" fontId="8" fillId="6" borderId="7" xfId="0" applyNumberFormat="1" applyFont="1" applyFill="1" applyBorder="1" applyAlignment="1">
      <alignment horizontal="center"/>
    </xf>
    <xf numFmtId="164" fontId="21" fillId="2" borderId="7" xfId="0" applyNumberFormat="1" applyFont="1" applyFill="1" applyBorder="1" applyAlignment="1">
      <alignment horizontal="center"/>
    </xf>
    <xf numFmtId="1" fontId="8" fillId="0" borderId="7" xfId="0" applyNumberFormat="1" applyFont="1" applyBorder="1"/>
    <xf numFmtId="1" fontId="8" fillId="0" borderId="9" xfId="0" applyNumberFormat="1" applyFont="1" applyBorder="1"/>
    <xf numFmtId="0" fontId="2" fillId="0" borderId="15" xfId="0" applyFont="1" applyBorder="1" applyAlignment="1">
      <alignment horizontal="center"/>
    </xf>
    <xf numFmtId="1" fontId="8" fillId="8" borderId="7" xfId="0" applyNumberFormat="1" applyFont="1" applyFill="1" applyBorder="1" applyAlignment="1">
      <alignment horizontal="center"/>
    </xf>
    <xf numFmtId="164" fontId="8" fillId="3" borderId="0" xfId="0" applyNumberFormat="1" applyFont="1" applyFill="1" applyBorder="1" applyAlignment="1">
      <alignment horizontal="center"/>
    </xf>
    <xf numFmtId="164" fontId="8" fillId="3" borderId="15" xfId="0" applyNumberFormat="1" applyFont="1" applyFill="1" applyBorder="1" applyAlignment="1">
      <alignment horizontal="center"/>
    </xf>
    <xf numFmtId="0" fontId="7" fillId="12" borderId="12" xfId="0" applyFont="1" applyFill="1" applyBorder="1" applyAlignment="1">
      <alignment horizontal="center" textRotation="90"/>
    </xf>
    <xf numFmtId="0" fontId="7" fillId="3" borderId="12" xfId="0" applyFont="1" applyFill="1" applyBorder="1" applyAlignment="1">
      <alignment horizontal="center" textRotation="90"/>
    </xf>
    <xf numFmtId="0" fontId="26" fillId="0" borderId="13" xfId="0" applyFont="1" applyBorder="1" applyAlignment="1">
      <alignment horizontal="center" vertical="center" wrapText="1"/>
    </xf>
    <xf numFmtId="1" fontId="3" fillId="12" borderId="14" xfId="0" applyNumberFormat="1" applyFont="1" applyFill="1" applyBorder="1" applyAlignment="1">
      <alignment horizontal="center"/>
    </xf>
    <xf numFmtId="2" fontId="3" fillId="3" borderId="14" xfId="0" applyNumberFormat="1" applyFont="1" applyFill="1" applyBorder="1" applyAlignment="1">
      <alignment horizontal="center"/>
    </xf>
    <xf numFmtId="1" fontId="3" fillId="7" borderId="51" xfId="0" applyNumberFormat="1" applyFont="1" applyFill="1" applyBorder="1" applyAlignment="1">
      <alignment horizontal="center"/>
    </xf>
    <xf numFmtId="2" fontId="27" fillId="7" borderId="7" xfId="0" applyNumberFormat="1" applyFont="1" applyFill="1" applyBorder="1" applyAlignment="1">
      <alignment horizontal="center"/>
    </xf>
    <xf numFmtId="2" fontId="28" fillId="7" borderId="7" xfId="0" applyNumberFormat="1" applyFont="1" applyFill="1" applyBorder="1" applyAlignment="1">
      <alignment horizontal="center"/>
    </xf>
    <xf numFmtId="1" fontId="8" fillId="3" borderId="0" xfId="0" applyNumberFormat="1" applyFont="1" applyFill="1" applyBorder="1" applyAlignment="1">
      <alignment horizontal="center"/>
    </xf>
    <xf numFmtId="164" fontId="21" fillId="0" borderId="7" xfId="0" applyNumberFormat="1" applyFont="1" applyBorder="1" applyAlignment="1">
      <alignment horizontal="center"/>
    </xf>
    <xf numFmtId="164" fontId="27" fillId="4" borderId="7" xfId="0" applyNumberFormat="1" applyFont="1" applyFill="1" applyBorder="1" applyAlignment="1">
      <alignment horizontal="center"/>
    </xf>
    <xf numFmtId="164" fontId="2" fillId="0" borderId="10" xfId="0" applyNumberFormat="1" applyFont="1" applyBorder="1" applyAlignment="1">
      <alignment horizontal="center"/>
    </xf>
    <xf numFmtId="0" fontId="9" fillId="0" borderId="7" xfId="0" applyFont="1" applyBorder="1" applyAlignment="1">
      <alignment horizontal="center"/>
    </xf>
    <xf numFmtId="164" fontId="24" fillId="3" borderId="0" xfId="0" applyNumberFormat="1" applyFont="1" applyFill="1" applyBorder="1" applyAlignment="1">
      <alignment horizontal="center"/>
    </xf>
    <xf numFmtId="2" fontId="27" fillId="0" borderId="14" xfId="0" applyNumberFormat="1" applyFont="1" applyBorder="1" applyAlignment="1">
      <alignment horizontal="center"/>
    </xf>
    <xf numFmtId="1" fontId="3" fillId="12" borderId="15" xfId="0" applyNumberFormat="1" applyFont="1" applyFill="1" applyBorder="1" applyAlignment="1">
      <alignment horizontal="center"/>
    </xf>
    <xf numFmtId="2" fontId="3" fillId="3" borderId="32" xfId="0" applyNumberFormat="1" applyFont="1" applyFill="1" applyBorder="1" applyAlignment="1">
      <alignment horizontal="center"/>
    </xf>
    <xf numFmtId="1" fontId="3" fillId="0" borderId="20" xfId="0" applyNumberFormat="1" applyFont="1" applyBorder="1" applyAlignment="1">
      <alignment horizontal="center"/>
    </xf>
    <xf numFmtId="2" fontId="40" fillId="3" borderId="15" xfId="0" applyNumberFormat="1" applyFont="1" applyFill="1" applyBorder="1" applyAlignment="1">
      <alignment horizontal="center"/>
    </xf>
    <xf numFmtId="1" fontId="3" fillId="10" borderId="32" xfId="0" applyNumberFormat="1" applyFont="1" applyFill="1" applyBorder="1" applyAlignment="1">
      <alignment horizontal="center"/>
    </xf>
    <xf numFmtId="1" fontId="3" fillId="12" borderId="32" xfId="0" applyNumberFormat="1" applyFont="1" applyFill="1" applyBorder="1" applyAlignment="1">
      <alignment horizontal="center"/>
    </xf>
    <xf numFmtId="2" fontId="3" fillId="3" borderId="15" xfId="0" applyNumberFormat="1" applyFont="1" applyFill="1" applyBorder="1" applyAlignment="1">
      <alignment horizontal="center"/>
    </xf>
    <xf numFmtId="164" fontId="8" fillId="0" borderId="0" xfId="0" applyNumberFormat="1" applyFont="1" applyBorder="1" applyAlignment="1"/>
    <xf numFmtId="1" fontId="3" fillId="12" borderId="0" xfId="0" applyNumberFormat="1" applyFont="1" applyFill="1" applyBorder="1" applyAlignment="1">
      <alignment horizontal="center"/>
    </xf>
    <xf numFmtId="2" fontId="3" fillId="3" borderId="0" xfId="0" applyNumberFormat="1" applyFont="1" applyFill="1" applyBorder="1" applyAlignment="1">
      <alignment horizontal="center"/>
    </xf>
    <xf numFmtId="0" fontId="31" fillId="3" borderId="58" xfId="0" applyFont="1" applyFill="1" applyBorder="1"/>
    <xf numFmtId="0" fontId="33" fillId="3" borderId="14" xfId="0" applyFont="1" applyFill="1" applyBorder="1"/>
    <xf numFmtId="0" fontId="2" fillId="3" borderId="14" xfId="0" applyFont="1" applyFill="1" applyBorder="1"/>
    <xf numFmtId="1" fontId="3" fillId="3" borderId="51" xfId="0" applyNumberFormat="1" applyFont="1" applyFill="1" applyBorder="1" applyAlignment="1">
      <alignment horizontal="center"/>
    </xf>
    <xf numFmtId="2" fontId="27" fillId="3" borderId="7" xfId="0" applyNumberFormat="1" applyFont="1" applyFill="1" applyBorder="1" applyAlignment="1">
      <alignment horizontal="center"/>
    </xf>
    <xf numFmtId="2" fontId="28" fillId="3" borderId="7" xfId="0" applyNumberFormat="1" applyFont="1" applyFill="1" applyBorder="1" applyAlignment="1">
      <alignment horizontal="center"/>
    </xf>
    <xf numFmtId="1" fontId="3" fillId="0" borderId="31" xfId="0" applyNumberFormat="1" applyFont="1" applyBorder="1" applyAlignment="1">
      <alignment horizontal="center"/>
    </xf>
    <xf numFmtId="164" fontId="30" fillId="2" borderId="7" xfId="0" applyNumberFormat="1" applyFont="1" applyFill="1" applyBorder="1" applyAlignment="1">
      <alignment horizontal="center"/>
    </xf>
    <xf numFmtId="0" fontId="8" fillId="0" borderId="50" xfId="0" applyFont="1" applyBorder="1" applyAlignment="1">
      <alignment horizontal="center"/>
    </xf>
    <xf numFmtId="164" fontId="2" fillId="0" borderId="67" xfId="0" applyNumberFormat="1" applyFont="1" applyBorder="1" applyAlignment="1">
      <alignment horizontal="center"/>
    </xf>
    <xf numFmtId="164" fontId="6" fillId="2" borderId="50" xfId="0" applyNumberFormat="1" applyFont="1" applyFill="1" applyBorder="1" applyAlignment="1">
      <alignment horizontal="center"/>
    </xf>
    <xf numFmtId="0" fontId="4" fillId="0" borderId="37" xfId="0" applyFont="1" applyBorder="1" applyAlignment="1">
      <alignment horizontal="center" textRotation="90"/>
    </xf>
    <xf numFmtId="0" fontId="4" fillId="5" borderId="68" xfId="0" applyFont="1" applyFill="1" applyBorder="1" applyAlignment="1">
      <alignment horizontal="center" textRotation="90"/>
    </xf>
    <xf numFmtId="1" fontId="21" fillId="6" borderId="7" xfId="0" applyNumberFormat="1" applyFont="1" applyFill="1" applyBorder="1" applyAlignment="1">
      <alignment horizontal="center" vertical="center"/>
    </xf>
    <xf numFmtId="164" fontId="31" fillId="0" borderId="51" xfId="0" applyNumberFormat="1" applyFont="1" applyBorder="1" applyAlignment="1">
      <alignment horizontal="center"/>
    </xf>
    <xf numFmtId="0" fontId="0" fillId="0" borderId="28" xfId="0" applyBorder="1"/>
    <xf numFmtId="0" fontId="8" fillId="0" borderId="51" xfId="0" applyFont="1" applyBorder="1"/>
    <xf numFmtId="0" fontId="8" fillId="0" borderId="52" xfId="0" applyFont="1" applyBorder="1"/>
    <xf numFmtId="0" fontId="8" fillId="0" borderId="54" xfId="0" applyFont="1" applyBorder="1"/>
    <xf numFmtId="164" fontId="31" fillId="0" borderId="10" xfId="0" applyNumberFormat="1" applyFont="1" applyBorder="1" applyAlignment="1">
      <alignment horizontal="center"/>
    </xf>
    <xf numFmtId="1" fontId="31" fillId="0" borderId="13" xfId="0" applyNumberFormat="1" applyFont="1" applyFill="1" applyBorder="1" applyAlignment="1">
      <alignment horizontal="center" vertical="center"/>
    </xf>
    <xf numFmtId="164" fontId="31" fillId="3" borderId="56" xfId="0" applyNumberFormat="1" applyFont="1" applyFill="1" applyBorder="1" applyAlignment="1">
      <alignment horizontal="center"/>
    </xf>
    <xf numFmtId="0" fontId="0" fillId="0" borderId="53" xfId="0" applyBorder="1"/>
    <xf numFmtId="0" fontId="10" fillId="5" borderId="19" xfId="0" applyFont="1" applyFill="1" applyBorder="1"/>
    <xf numFmtId="1" fontId="31" fillId="0" borderId="7" xfId="0" applyNumberFormat="1" applyFont="1" applyFill="1" applyBorder="1" applyAlignment="1">
      <alignment horizontal="center" vertical="center"/>
    </xf>
    <xf numFmtId="0" fontId="2" fillId="5" borderId="7" xfId="0" applyFont="1" applyFill="1" applyBorder="1"/>
    <xf numFmtId="0" fontId="33" fillId="5" borderId="27" xfId="0" applyFont="1" applyFill="1" applyBorder="1"/>
    <xf numFmtId="0" fontId="33" fillId="5" borderId="28" xfId="0" applyFont="1" applyFill="1" applyBorder="1"/>
    <xf numFmtId="0" fontId="31" fillId="5" borderId="14" xfId="0" applyFont="1" applyFill="1" applyBorder="1" applyAlignment="1">
      <alignment horizontal="center"/>
    </xf>
    <xf numFmtId="0" fontId="8" fillId="5" borderId="0" xfId="0" applyFont="1" applyFill="1"/>
    <xf numFmtId="0" fontId="34" fillId="3" borderId="8" xfId="0" applyFont="1" applyFill="1" applyBorder="1"/>
    <xf numFmtId="0" fontId="34" fillId="3" borderId="14" xfId="0" applyFont="1" applyFill="1" applyBorder="1"/>
    <xf numFmtId="164" fontId="31" fillId="0" borderId="50" xfId="0" applyNumberFormat="1" applyFont="1" applyBorder="1" applyAlignment="1">
      <alignment horizontal="center"/>
    </xf>
    <xf numFmtId="164" fontId="6" fillId="2" borderId="54" xfId="0" applyNumberFormat="1" applyFont="1" applyFill="1" applyBorder="1" applyAlignment="1">
      <alignment horizontal="center"/>
    </xf>
    <xf numFmtId="164" fontId="21" fillId="3" borderId="12" xfId="0" applyNumberFormat="1" applyFont="1" applyFill="1" applyBorder="1" applyAlignment="1">
      <alignment horizontal="center"/>
    </xf>
    <xf numFmtId="164" fontId="24" fillId="3" borderId="12" xfId="0" applyNumberFormat="1" applyFont="1" applyFill="1" applyBorder="1" applyAlignment="1">
      <alignment horizontal="center"/>
    </xf>
    <xf numFmtId="164" fontId="6" fillId="3" borderId="12" xfId="0" applyNumberFormat="1" applyFont="1" applyFill="1" applyBorder="1" applyAlignment="1">
      <alignment horizontal="center"/>
    </xf>
    <xf numFmtId="164" fontId="33" fillId="3" borderId="8" xfId="0" applyNumberFormat="1" applyFont="1" applyFill="1" applyBorder="1" applyAlignment="1">
      <alignment horizontal="center"/>
    </xf>
    <xf numFmtId="0" fontId="51" fillId="5" borderId="7" xfId="0" applyFont="1" applyFill="1" applyBorder="1"/>
    <xf numFmtId="0" fontId="0" fillId="0" borderId="0" xfId="0" applyAlignment="1">
      <alignment horizontal="center"/>
    </xf>
    <xf numFmtId="0" fontId="0" fillId="0" borderId="51" xfId="0" applyBorder="1" applyAlignment="1">
      <alignment horizontal="center"/>
    </xf>
    <xf numFmtId="0" fontId="0" fillId="5" borderId="0" xfId="0" applyFill="1" applyAlignment="1">
      <alignment horizontal="center"/>
    </xf>
    <xf numFmtId="0" fontId="4" fillId="3" borderId="7" xfId="0" applyFont="1" applyFill="1" applyBorder="1" applyAlignment="1">
      <alignment horizontal="center" textRotation="90"/>
    </xf>
    <xf numFmtId="0" fontId="4" fillId="3" borderId="27" xfId="0" applyFont="1" applyFill="1" applyBorder="1" applyAlignment="1">
      <alignment horizontal="center" textRotation="90"/>
    </xf>
    <xf numFmtId="0" fontId="17" fillId="3" borderId="0" xfId="0" applyFont="1" applyFill="1" applyBorder="1" applyAlignment="1">
      <alignment horizontal="center"/>
    </xf>
    <xf numFmtId="0" fontId="2" fillId="3" borderId="37" xfId="1" applyFont="1" applyFill="1" applyBorder="1" applyAlignment="1">
      <alignment horizontal="center"/>
    </xf>
    <xf numFmtId="0" fontId="35" fillId="3" borderId="39" xfId="0" applyFont="1" applyFill="1" applyBorder="1"/>
    <xf numFmtId="49" fontId="33" fillId="3" borderId="37" xfId="3" applyNumberFormat="1" applyFont="1" applyFill="1" applyBorder="1" applyAlignment="1">
      <alignment horizontal="center"/>
    </xf>
    <xf numFmtId="0" fontId="2" fillId="3" borderId="38" xfId="1" applyFont="1" applyFill="1" applyBorder="1" applyAlignment="1">
      <alignment horizontal="center"/>
    </xf>
    <xf numFmtId="164" fontId="24" fillId="3" borderId="37" xfId="0" applyNumberFormat="1" applyFont="1" applyFill="1" applyBorder="1" applyAlignment="1">
      <alignment horizontal="center"/>
    </xf>
    <xf numFmtId="164" fontId="6" fillId="3" borderId="37" xfId="0" applyNumberFormat="1" applyFont="1" applyFill="1" applyBorder="1" applyAlignment="1">
      <alignment horizontal="center"/>
    </xf>
    <xf numFmtId="0" fontId="0" fillId="3" borderId="0" xfId="0" applyFill="1"/>
    <xf numFmtId="164" fontId="6" fillId="3" borderId="7" xfId="0" applyNumberFormat="1" applyFont="1" applyFill="1" applyBorder="1" applyAlignment="1">
      <alignment horizontal="center"/>
    </xf>
    <xf numFmtId="164" fontId="24" fillId="3" borderId="7" xfId="0" applyNumberFormat="1" applyFont="1" applyFill="1" applyBorder="1" applyAlignment="1">
      <alignment horizontal="center"/>
    </xf>
    <xf numFmtId="164" fontId="31" fillId="0" borderId="0" xfId="0" applyNumberFormat="1" applyFont="1" applyBorder="1" applyAlignment="1">
      <alignment horizontal="center"/>
    </xf>
    <xf numFmtId="0" fontId="51" fillId="3" borderId="25" xfId="0" applyFont="1" applyFill="1" applyBorder="1"/>
    <xf numFmtId="49" fontId="38" fillId="3" borderId="46" xfId="0" applyNumberFormat="1" applyFont="1" applyFill="1" applyBorder="1" applyAlignment="1">
      <alignment horizontal="center"/>
    </xf>
    <xf numFmtId="0" fontId="38" fillId="3" borderId="46" xfId="0" applyFont="1" applyFill="1" applyBorder="1" applyAlignment="1">
      <alignment horizontal="center"/>
    </xf>
    <xf numFmtId="0" fontId="31" fillId="5" borderId="25" xfId="0" applyFont="1" applyFill="1" applyBorder="1"/>
    <xf numFmtId="0" fontId="14" fillId="0" borderId="7" xfId="1" applyFont="1" applyBorder="1" applyAlignment="1">
      <alignment horizontal="center"/>
    </xf>
    <xf numFmtId="0" fontId="8" fillId="0" borderId="38" xfId="1" applyFont="1" applyFill="1" applyBorder="1" applyAlignment="1">
      <alignment horizontal="center"/>
    </xf>
    <xf numFmtId="0" fontId="14" fillId="0" borderId="13" xfId="1" applyFont="1" applyFill="1" applyBorder="1" applyAlignment="1">
      <alignment horizontal="center"/>
    </xf>
    <xf numFmtId="0" fontId="31" fillId="3" borderId="69" xfId="0" applyFont="1" applyFill="1" applyBorder="1" applyAlignment="1">
      <alignment horizontal="center"/>
    </xf>
    <xf numFmtId="1" fontId="44" fillId="0" borderId="9" xfId="0" applyNumberFormat="1" applyFont="1" applyBorder="1"/>
    <xf numFmtId="1" fontId="0" fillId="0" borderId="9" xfId="0" applyNumberFormat="1" applyBorder="1"/>
    <xf numFmtId="0" fontId="0" fillId="0" borderId="9" xfId="0" applyBorder="1" applyAlignment="1">
      <alignment horizontal="center"/>
    </xf>
    <xf numFmtId="164" fontId="8" fillId="0" borderId="9" xfId="0" applyNumberFormat="1" applyFont="1" applyBorder="1" applyAlignment="1"/>
    <xf numFmtId="164" fontId="8" fillId="5" borderId="28" xfId="0" applyNumberFormat="1" applyFont="1" applyFill="1" applyBorder="1" applyAlignment="1">
      <alignment horizontal="center"/>
    </xf>
    <xf numFmtId="164" fontId="8" fillId="3" borderId="9" xfId="0" applyNumberFormat="1" applyFont="1" applyFill="1" applyBorder="1" applyAlignment="1">
      <alignment horizontal="center"/>
    </xf>
    <xf numFmtId="1" fontId="3" fillId="12" borderId="9" xfId="0" applyNumberFormat="1" applyFont="1" applyFill="1" applyBorder="1" applyAlignment="1">
      <alignment horizontal="center"/>
    </xf>
    <xf numFmtId="2" fontId="3" fillId="3" borderId="28" xfId="0" applyNumberFormat="1" applyFont="1" applyFill="1" applyBorder="1" applyAlignment="1">
      <alignment horizontal="center"/>
    </xf>
    <xf numFmtId="0" fontId="0" fillId="5" borderId="70" xfId="0" applyFill="1" applyBorder="1"/>
    <xf numFmtId="0" fontId="0" fillId="0" borderId="64" xfId="0" applyBorder="1"/>
    <xf numFmtId="0" fontId="0" fillId="0" borderId="60" xfId="0" applyBorder="1"/>
    <xf numFmtId="1" fontId="0" fillId="0" borderId="7" xfId="0" applyNumberFormat="1" applyBorder="1"/>
    <xf numFmtId="0" fontId="0" fillId="0" borderId="7" xfId="0" applyBorder="1" applyAlignment="1">
      <alignment horizontal="center"/>
    </xf>
    <xf numFmtId="164" fontId="8" fillId="0" borderId="7" xfId="0" applyNumberFormat="1" applyFont="1" applyBorder="1" applyAlignment="1"/>
    <xf numFmtId="164" fontId="8" fillId="5" borderId="7" xfId="0" applyNumberFormat="1" applyFont="1" applyFill="1" applyBorder="1" applyAlignment="1">
      <alignment horizontal="center"/>
    </xf>
    <xf numFmtId="0" fontId="14" fillId="0" borderId="8" xfId="1" applyFont="1" applyFill="1" applyBorder="1" applyAlignment="1">
      <alignment horizontal="center"/>
    </xf>
    <xf numFmtId="0" fontId="14" fillId="0" borderId="8" xfId="1" applyFont="1" applyBorder="1" applyAlignment="1">
      <alignment horizontal="center"/>
    </xf>
    <xf numFmtId="0" fontId="14" fillId="0" borderId="8" xfId="0" applyFont="1" applyBorder="1" applyAlignment="1">
      <alignment horizontal="center"/>
    </xf>
    <xf numFmtId="0" fontId="15" fillId="0" borderId="8" xfId="0" applyFont="1" applyFill="1" applyBorder="1" applyAlignment="1">
      <alignment horizontal="center"/>
    </xf>
    <xf numFmtId="0" fontId="42" fillId="0" borderId="20" xfId="0" applyFont="1" applyFill="1" applyBorder="1" applyAlignment="1">
      <alignment horizontal="center"/>
    </xf>
    <xf numFmtId="164" fontId="31" fillId="3" borderId="51" xfId="0" applyNumberFormat="1" applyFont="1" applyFill="1" applyBorder="1" applyAlignment="1">
      <alignment horizontal="center"/>
    </xf>
    <xf numFmtId="164" fontId="31" fillId="0" borderId="60" xfId="0" applyNumberFormat="1" applyFont="1" applyBorder="1" applyAlignment="1">
      <alignment horizontal="center"/>
    </xf>
    <xf numFmtId="0" fontId="51" fillId="3" borderId="73" xfId="0" applyFont="1" applyFill="1" applyBorder="1"/>
    <xf numFmtId="49" fontId="38" fillId="3" borderId="71" xfId="0" applyNumberFormat="1" applyFont="1" applyFill="1" applyBorder="1" applyAlignment="1">
      <alignment horizontal="center"/>
    </xf>
    <xf numFmtId="0" fontId="38" fillId="3" borderId="71" xfId="0" applyFont="1" applyFill="1" applyBorder="1" applyAlignment="1">
      <alignment horizontal="center"/>
    </xf>
    <xf numFmtId="0" fontId="8" fillId="3" borderId="74" xfId="1" applyFont="1" applyFill="1" applyBorder="1" applyAlignment="1">
      <alignment horizontal="center"/>
    </xf>
    <xf numFmtId="0" fontId="8" fillId="0" borderId="53" xfId="0" applyFont="1" applyBorder="1" applyAlignment="1">
      <alignment horizontal="center"/>
    </xf>
    <xf numFmtId="164" fontId="8" fillId="3" borderId="53" xfId="0" applyNumberFormat="1" applyFont="1" applyFill="1" applyBorder="1" applyAlignment="1">
      <alignment horizontal="center"/>
    </xf>
    <xf numFmtId="1" fontId="31" fillId="3" borderId="15" xfId="0" applyNumberFormat="1" applyFont="1" applyFill="1" applyBorder="1" applyAlignment="1">
      <alignment horizontal="center" vertical="center"/>
    </xf>
    <xf numFmtId="0" fontId="10" fillId="5" borderId="9" xfId="0" applyFont="1" applyFill="1" applyBorder="1"/>
    <xf numFmtId="0" fontId="26" fillId="0" borderId="1" xfId="0" applyFont="1" applyBorder="1" applyAlignment="1">
      <alignment horizontal="center" vertical="center" wrapText="1"/>
    </xf>
    <xf numFmtId="0" fontId="7" fillId="10" borderId="1" xfId="0" applyFont="1" applyFill="1" applyBorder="1" applyAlignment="1">
      <alignment horizontal="center" textRotation="90"/>
    </xf>
    <xf numFmtId="0" fontId="39" fillId="3" borderId="1" xfId="0" applyFont="1" applyFill="1" applyBorder="1" applyAlignment="1">
      <alignment horizontal="center" textRotation="90"/>
    </xf>
    <xf numFmtId="0" fontId="7" fillId="12" borderId="1" xfId="0" applyFont="1" applyFill="1" applyBorder="1" applyAlignment="1">
      <alignment horizontal="center" textRotation="90"/>
    </xf>
    <xf numFmtId="0" fontId="7" fillId="3" borderId="1" xfId="0" applyFont="1" applyFill="1" applyBorder="1" applyAlignment="1">
      <alignment horizontal="center" textRotation="90"/>
    </xf>
    <xf numFmtId="1" fontId="3" fillId="10" borderId="7" xfId="0" applyNumberFormat="1" applyFont="1" applyFill="1" applyBorder="1" applyAlignment="1">
      <alignment horizontal="center"/>
    </xf>
    <xf numFmtId="2" fontId="40" fillId="3" borderId="7" xfId="0" applyNumberFormat="1" applyFont="1" applyFill="1" applyBorder="1" applyAlignment="1">
      <alignment horizontal="center"/>
    </xf>
    <xf numFmtId="1" fontId="3" fillId="12" borderId="7" xfId="0" applyNumberFormat="1" applyFont="1" applyFill="1" applyBorder="1" applyAlignment="1">
      <alignment horizontal="center"/>
    </xf>
    <xf numFmtId="2" fontId="3" fillId="3" borderId="7" xfId="0" applyNumberFormat="1" applyFont="1" applyFill="1" applyBorder="1" applyAlignment="1">
      <alignment horizontal="center"/>
    </xf>
    <xf numFmtId="0" fontId="52" fillId="3" borderId="45" xfId="0" applyFont="1" applyFill="1" applyBorder="1" applyAlignment="1">
      <alignment horizontal="center"/>
    </xf>
    <xf numFmtId="0" fontId="52" fillId="3" borderId="15" xfId="0" applyFont="1" applyFill="1" applyBorder="1" applyAlignment="1">
      <alignment horizontal="center"/>
    </xf>
    <xf numFmtId="0" fontId="52" fillId="3" borderId="65" xfId="0" applyFont="1" applyFill="1" applyBorder="1" applyAlignment="1">
      <alignment horizontal="center"/>
    </xf>
    <xf numFmtId="0" fontId="53" fillId="0" borderId="65" xfId="1" applyFont="1" applyBorder="1" applyAlignment="1">
      <alignment horizontal="center"/>
    </xf>
    <xf numFmtId="0" fontId="52" fillId="3" borderId="22" xfId="0" applyFont="1" applyFill="1" applyBorder="1" applyAlignment="1">
      <alignment horizontal="center"/>
    </xf>
    <xf numFmtId="0" fontId="53" fillId="0" borderId="22" xfId="1" applyFont="1" applyBorder="1" applyAlignment="1">
      <alignment horizontal="center"/>
    </xf>
    <xf numFmtId="0" fontId="52" fillId="3" borderId="57" xfId="0" applyFont="1" applyFill="1" applyBorder="1"/>
    <xf numFmtId="0" fontId="17" fillId="0" borderId="7" xfId="0" applyFont="1" applyBorder="1" applyAlignment="1">
      <alignment horizontal="center"/>
    </xf>
    <xf numFmtId="0" fontId="38" fillId="0" borderId="7" xfId="1" applyFont="1" applyBorder="1" applyAlignment="1">
      <alignment horizontal="center"/>
    </xf>
    <xf numFmtId="0" fontId="38" fillId="0" borderId="7" xfId="0" applyFont="1" applyBorder="1" applyAlignment="1">
      <alignment horizontal="center"/>
    </xf>
    <xf numFmtId="0" fontId="38" fillId="3" borderId="8" xfId="0" applyFont="1" applyFill="1" applyBorder="1"/>
    <xf numFmtId="164" fontId="6" fillId="4" borderId="37" xfId="0" applyNumberFormat="1" applyFont="1" applyFill="1" applyBorder="1" applyAlignment="1">
      <alignment horizontal="center"/>
    </xf>
    <xf numFmtId="164" fontId="29" fillId="0" borderId="53" xfId="0" applyNumberFormat="1" applyFont="1" applyBorder="1" applyAlignment="1">
      <alignment horizontal="center"/>
    </xf>
    <xf numFmtId="164" fontId="21" fillId="0" borderId="15" xfId="0" applyNumberFormat="1" applyFont="1" applyBorder="1" applyAlignment="1">
      <alignment horizontal="center"/>
    </xf>
    <xf numFmtId="164" fontId="27" fillId="4" borderId="15" xfId="0" applyNumberFormat="1" applyFont="1" applyFill="1" applyBorder="1" applyAlignment="1">
      <alignment horizontal="center"/>
    </xf>
    <xf numFmtId="164" fontId="21" fillId="2" borderId="15" xfId="0" applyNumberFormat="1" applyFont="1" applyFill="1" applyBorder="1" applyAlignment="1">
      <alignment horizontal="center"/>
    </xf>
    <xf numFmtId="0" fontId="31" fillId="0" borderId="71" xfId="0" applyFont="1" applyFill="1" applyBorder="1" applyAlignment="1">
      <alignment horizontal="center"/>
    </xf>
    <xf numFmtId="0" fontId="8" fillId="0" borderId="65" xfId="0" applyFont="1" applyBorder="1" applyAlignment="1">
      <alignment horizontal="center"/>
    </xf>
    <xf numFmtId="0" fontId="31" fillId="3" borderId="72" xfId="0" applyFont="1" applyFill="1" applyBorder="1"/>
    <xf numFmtId="0" fontId="31" fillId="3" borderId="73" xfId="0" applyFont="1" applyFill="1" applyBorder="1"/>
    <xf numFmtId="164" fontId="29" fillId="0" borderId="51" xfId="0" applyNumberFormat="1" applyFont="1" applyBorder="1" applyAlignment="1"/>
    <xf numFmtId="164" fontId="29" fillId="3" borderId="51" xfId="0" applyNumberFormat="1" applyFont="1" applyFill="1" applyBorder="1" applyAlignment="1">
      <alignment horizontal="center"/>
    </xf>
    <xf numFmtId="0" fontId="0" fillId="6" borderId="7" xfId="0" applyFill="1" applyBorder="1" applyAlignment="1">
      <alignment horizontal="center"/>
    </xf>
    <xf numFmtId="0" fontId="8" fillId="0" borderId="22" xfId="0" applyFont="1" applyBorder="1"/>
    <xf numFmtId="1" fontId="8" fillId="3" borderId="15" xfId="0" applyNumberFormat="1" applyFont="1" applyFill="1" applyBorder="1" applyAlignment="1">
      <alignment horizontal="center"/>
    </xf>
    <xf numFmtId="1" fontId="3" fillId="0" borderId="76" xfId="0" applyNumberFormat="1" applyFont="1" applyBorder="1" applyAlignment="1">
      <alignment horizontal="center"/>
    </xf>
    <xf numFmtId="164" fontId="18" fillId="3" borderId="60" xfId="0" applyNumberFormat="1" applyFont="1" applyFill="1" applyBorder="1" applyAlignment="1">
      <alignment horizontal="center" textRotation="90"/>
    </xf>
    <xf numFmtId="164" fontId="18" fillId="3" borderId="14" xfId="0" applyNumberFormat="1" applyFont="1" applyFill="1" applyBorder="1" applyAlignment="1">
      <alignment horizontal="center" textRotation="90"/>
    </xf>
    <xf numFmtId="0" fontId="18" fillId="3" borderId="9" xfId="0" applyFont="1" applyFill="1" applyBorder="1" applyAlignment="1">
      <alignment horizontal="center" textRotation="90"/>
    </xf>
    <xf numFmtId="0" fontId="18" fillId="3" borderId="7" xfId="0" applyFont="1" applyFill="1" applyBorder="1" applyAlignment="1">
      <alignment horizontal="center" textRotation="90"/>
    </xf>
    <xf numFmtId="0" fontId="18" fillId="3" borderId="15" xfId="0" applyFont="1" applyFill="1" applyBorder="1" applyAlignment="1">
      <alignment horizontal="center" textRotation="90"/>
    </xf>
    <xf numFmtId="0" fontId="2" fillId="3" borderId="7" xfId="1" applyFont="1" applyFill="1" applyBorder="1" applyAlignment="1">
      <alignment horizontal="center"/>
    </xf>
    <xf numFmtId="0" fontId="35" fillId="3" borderId="7" xfId="0" applyFont="1" applyFill="1" applyBorder="1"/>
    <xf numFmtId="49" fontId="33" fillId="3" borderId="7" xfId="3" applyNumberFormat="1" applyFont="1" applyFill="1" applyBorder="1" applyAlignment="1">
      <alignment horizontal="center"/>
    </xf>
    <xf numFmtId="0" fontId="2" fillId="3" borderId="8" xfId="1" applyFont="1" applyFill="1" applyBorder="1" applyAlignment="1">
      <alignment horizontal="center"/>
    </xf>
    <xf numFmtId="1" fontId="3" fillId="3" borderId="31" xfId="0" applyNumberFormat="1" applyFont="1" applyFill="1" applyBorder="1" applyAlignment="1">
      <alignment horizontal="center"/>
    </xf>
    <xf numFmtId="2" fontId="27" fillId="3" borderId="15" xfId="0" applyNumberFormat="1" applyFont="1" applyFill="1" applyBorder="1" applyAlignment="1">
      <alignment horizontal="center"/>
    </xf>
    <xf numFmtId="2" fontId="28" fillId="3" borderId="15" xfId="0" applyNumberFormat="1" applyFont="1" applyFill="1" applyBorder="1" applyAlignment="1">
      <alignment horizontal="center"/>
    </xf>
    <xf numFmtId="1" fontId="3" fillId="3" borderId="9" xfId="0" applyNumberFormat="1" applyFont="1" applyFill="1" applyBorder="1" applyAlignment="1">
      <alignment horizontal="center"/>
    </xf>
    <xf numFmtId="1" fontId="3" fillId="3" borderId="60" xfId="0" applyNumberFormat="1" applyFont="1" applyFill="1" applyBorder="1" applyAlignment="1">
      <alignment horizontal="center"/>
    </xf>
    <xf numFmtId="2" fontId="27" fillId="3" borderId="9" xfId="0" applyNumberFormat="1" applyFont="1" applyFill="1" applyBorder="1" applyAlignment="1">
      <alignment horizontal="center"/>
    </xf>
    <xf numFmtId="2" fontId="28" fillId="3" borderId="9" xfId="0" applyNumberFormat="1" applyFont="1" applyFill="1" applyBorder="1" applyAlignment="1">
      <alignment horizontal="center"/>
    </xf>
    <xf numFmtId="0" fontId="8" fillId="3" borderId="12" xfId="0" applyFont="1" applyFill="1" applyBorder="1" applyAlignment="1">
      <alignment horizontal="center"/>
    </xf>
    <xf numFmtId="0" fontId="0" fillId="3" borderId="12" xfId="0" applyFill="1" applyBorder="1"/>
    <xf numFmtId="164" fontId="8" fillId="5" borderId="78" xfId="0" applyNumberFormat="1" applyFont="1" applyFill="1" applyBorder="1" applyAlignment="1">
      <alignment horizontal="center"/>
    </xf>
    <xf numFmtId="0" fontId="8" fillId="0" borderId="37" xfId="0" applyFont="1" applyBorder="1"/>
    <xf numFmtId="164" fontId="2" fillId="0" borderId="37" xfId="0" applyNumberFormat="1" applyFont="1" applyBorder="1" applyAlignment="1">
      <alignment horizontal="center"/>
    </xf>
    <xf numFmtId="164" fontId="24" fillId="2" borderId="37" xfId="0" applyNumberFormat="1" applyFont="1" applyFill="1" applyBorder="1" applyAlignment="1">
      <alignment horizontal="center"/>
    </xf>
    <xf numFmtId="164" fontId="6" fillId="2" borderId="37" xfId="0" applyNumberFormat="1" applyFont="1" applyFill="1" applyBorder="1" applyAlignment="1">
      <alignment horizontal="center"/>
    </xf>
    <xf numFmtId="0" fontId="4" fillId="5" borderId="79" xfId="0" applyFont="1" applyFill="1" applyBorder="1" applyAlignment="1">
      <alignment horizontal="center" textRotation="90"/>
    </xf>
    <xf numFmtId="0" fontId="2" fillId="3" borderId="12" xfId="0" applyFont="1" applyFill="1" applyBorder="1" applyAlignment="1">
      <alignment horizontal="center"/>
    </xf>
    <xf numFmtId="164" fontId="2" fillId="3" borderId="12" xfId="0" applyNumberFormat="1" applyFont="1" applyFill="1" applyBorder="1" applyAlignment="1">
      <alignment horizontal="center"/>
    </xf>
    <xf numFmtId="0" fontId="4" fillId="3" borderId="12" xfId="0" applyFont="1" applyFill="1" applyBorder="1" applyAlignment="1">
      <alignment horizontal="center" textRotation="90"/>
    </xf>
    <xf numFmtId="0" fontId="4" fillId="3" borderId="77" xfId="0" applyFont="1" applyFill="1" applyBorder="1" applyAlignment="1">
      <alignment horizontal="center" textRotation="90"/>
    </xf>
    <xf numFmtId="164" fontId="45" fillId="0" borderId="78" xfId="0" applyNumberFormat="1" applyFont="1" applyBorder="1" applyAlignment="1">
      <alignment horizontal="center"/>
    </xf>
    <xf numFmtId="1" fontId="31" fillId="0" borderId="37" xfId="0" applyNumberFormat="1" applyFont="1" applyBorder="1" applyAlignment="1">
      <alignment horizontal="center"/>
    </xf>
    <xf numFmtId="164" fontId="19" fillId="11" borderId="78" xfId="0" applyNumberFormat="1" applyFont="1" applyFill="1" applyBorder="1" applyAlignment="1">
      <alignment horizontal="center"/>
    </xf>
    <xf numFmtId="0" fontId="2" fillId="11" borderId="37" xfId="0" applyFont="1" applyFill="1" applyBorder="1" applyAlignment="1">
      <alignment horizontal="center"/>
    </xf>
    <xf numFmtId="0" fontId="8" fillId="11" borderId="37" xfId="0" applyFont="1" applyFill="1" applyBorder="1" applyAlignment="1">
      <alignment horizontal="center"/>
    </xf>
    <xf numFmtId="0" fontId="4" fillId="0" borderId="38" xfId="0" applyFont="1" applyBorder="1" applyAlignment="1">
      <alignment horizontal="center" textRotation="90"/>
    </xf>
    <xf numFmtId="164" fontId="8" fillId="3" borderId="78" xfId="0" applyNumberFormat="1" applyFont="1" applyFill="1" applyBorder="1" applyAlignment="1">
      <alignment horizontal="center"/>
    </xf>
    <xf numFmtId="1" fontId="29" fillId="3" borderId="37" xfId="0" applyNumberFormat="1" applyFont="1" applyFill="1" applyBorder="1" applyAlignment="1">
      <alignment horizontal="center"/>
    </xf>
    <xf numFmtId="1" fontId="8" fillId="3" borderId="37" xfId="0" applyNumberFormat="1" applyFont="1" applyFill="1" applyBorder="1" applyAlignment="1">
      <alignment horizontal="center"/>
    </xf>
    <xf numFmtId="164" fontId="2" fillId="0" borderId="22" xfId="0" applyNumberFormat="1" applyFont="1" applyBorder="1" applyAlignment="1">
      <alignment horizontal="center"/>
    </xf>
    <xf numFmtId="164" fontId="6" fillId="4" borderId="22" xfId="0" applyNumberFormat="1" applyFont="1" applyFill="1" applyBorder="1" applyAlignment="1">
      <alignment horizontal="center"/>
    </xf>
    <xf numFmtId="0" fontId="4" fillId="5" borderId="22" xfId="0" applyFont="1" applyFill="1" applyBorder="1" applyAlignment="1">
      <alignment horizontal="center" textRotation="90"/>
    </xf>
    <xf numFmtId="164" fontId="8" fillId="3" borderId="12" xfId="0" applyNumberFormat="1" applyFont="1" applyFill="1" applyBorder="1"/>
    <xf numFmtId="164" fontId="8" fillId="0" borderId="78" xfId="0" applyNumberFormat="1" applyFont="1" applyBorder="1" applyAlignment="1">
      <alignment horizontal="center"/>
    </xf>
    <xf numFmtId="1" fontId="8" fillId="6" borderId="37" xfId="0" applyNumberFormat="1" applyFont="1" applyFill="1" applyBorder="1" applyAlignment="1">
      <alignment horizontal="center"/>
    </xf>
    <xf numFmtId="1" fontId="8" fillId="0" borderId="37" xfId="0" applyNumberFormat="1" applyFont="1" applyBorder="1" applyAlignment="1">
      <alignment horizontal="center"/>
    </xf>
    <xf numFmtId="164" fontId="8" fillId="0" borderId="78" xfId="0" applyNumberFormat="1" applyFont="1" applyBorder="1" applyAlignment="1"/>
    <xf numFmtId="164" fontId="8" fillId="3" borderId="75" xfId="0" applyNumberFormat="1" applyFont="1" applyFill="1" applyBorder="1"/>
    <xf numFmtId="0" fontId="8" fillId="3" borderId="12" xfId="0" applyFont="1" applyFill="1" applyBorder="1"/>
    <xf numFmtId="1" fontId="8" fillId="8" borderId="37" xfId="0" applyNumberFormat="1" applyFont="1" applyFill="1" applyBorder="1" applyAlignment="1">
      <alignment horizontal="center"/>
    </xf>
    <xf numFmtId="164" fontId="8" fillId="0" borderId="78" xfId="0" applyNumberFormat="1" applyFont="1" applyBorder="1"/>
    <xf numFmtId="164" fontId="8" fillId="0" borderId="37" xfId="0" applyNumberFormat="1" applyFont="1" applyBorder="1" applyAlignment="1">
      <alignment horizontal="center"/>
    </xf>
    <xf numFmtId="0" fontId="4" fillId="5" borderId="33" xfId="0" applyFont="1" applyFill="1" applyBorder="1" applyAlignment="1">
      <alignment horizontal="center" textRotation="90"/>
    </xf>
    <xf numFmtId="164" fontId="8" fillId="0" borderId="80" xfId="0" applyNumberFormat="1" applyFont="1" applyBorder="1"/>
    <xf numFmtId="0" fontId="8" fillId="0" borderId="65" xfId="0" applyFont="1" applyBorder="1"/>
    <xf numFmtId="164" fontId="8" fillId="0" borderId="80" xfId="0" applyNumberFormat="1" applyFont="1" applyBorder="1" applyAlignment="1"/>
    <xf numFmtId="0" fontId="8" fillId="6" borderId="65" xfId="0" applyFont="1" applyFill="1" applyBorder="1"/>
    <xf numFmtId="164" fontId="8" fillId="3" borderId="12" xfId="0" applyNumberFormat="1" applyFont="1" applyFill="1" applyBorder="1" applyAlignment="1">
      <alignment horizontal="center"/>
    </xf>
    <xf numFmtId="164" fontId="8" fillId="3" borderId="12" xfId="0" applyNumberFormat="1" applyFont="1" applyFill="1" applyBorder="1" applyAlignment="1"/>
    <xf numFmtId="1" fontId="3" fillId="3" borderId="12" xfId="0" applyNumberFormat="1" applyFont="1" applyFill="1" applyBorder="1" applyAlignment="1">
      <alignment horizontal="center"/>
    </xf>
    <xf numFmtId="2" fontId="27" fillId="3" borderId="12" xfId="0" applyNumberFormat="1" applyFont="1" applyFill="1" applyBorder="1" applyAlignment="1">
      <alignment horizontal="center"/>
    </xf>
    <xf numFmtId="2" fontId="28" fillId="3" borderId="12" xfId="0" applyNumberFormat="1" applyFont="1" applyFill="1" applyBorder="1" applyAlignment="1">
      <alignment horizontal="center"/>
    </xf>
    <xf numFmtId="1" fontId="3" fillId="0" borderId="22" xfId="0" applyNumberFormat="1" applyFont="1" applyBorder="1" applyAlignment="1">
      <alignment horizontal="center"/>
    </xf>
    <xf numFmtId="2" fontId="27" fillId="0" borderId="34" xfId="0" applyNumberFormat="1" applyFont="1" applyBorder="1" applyAlignment="1">
      <alignment horizontal="center"/>
    </xf>
    <xf numFmtId="2" fontId="28" fillId="0" borderId="22" xfId="0" applyNumberFormat="1" applyFont="1" applyBorder="1" applyAlignment="1">
      <alignment horizontal="center"/>
    </xf>
    <xf numFmtId="1" fontId="3" fillId="10" borderId="34" xfId="0" applyNumberFormat="1" applyFont="1" applyFill="1" applyBorder="1" applyAlignment="1">
      <alignment horizontal="center"/>
    </xf>
    <xf numFmtId="2" fontId="40" fillId="3" borderId="34" xfId="0" applyNumberFormat="1" applyFont="1" applyFill="1" applyBorder="1" applyAlignment="1">
      <alignment horizontal="center"/>
    </xf>
    <xf numFmtId="1" fontId="3" fillId="12" borderId="34" xfId="0" applyNumberFormat="1" applyFont="1" applyFill="1" applyBorder="1" applyAlignment="1">
      <alignment horizontal="center"/>
    </xf>
    <xf numFmtId="2" fontId="3" fillId="3" borderId="34" xfId="0" applyNumberFormat="1" applyFont="1" applyFill="1" applyBorder="1" applyAlignment="1">
      <alignment horizontal="center"/>
    </xf>
    <xf numFmtId="2" fontId="40" fillId="3" borderId="81" xfId="0" applyNumberFormat="1" applyFont="1" applyFill="1" applyBorder="1" applyAlignment="1">
      <alignment horizontal="center"/>
    </xf>
    <xf numFmtId="2" fontId="3" fillId="3" borderId="81" xfId="0" applyNumberFormat="1" applyFont="1" applyFill="1" applyBorder="1" applyAlignment="1">
      <alignment horizontal="center"/>
    </xf>
    <xf numFmtId="1" fontId="8" fillId="3" borderId="12" xfId="0" applyNumberFormat="1" applyFont="1" applyFill="1" applyBorder="1" applyAlignment="1">
      <alignment horizontal="center"/>
    </xf>
    <xf numFmtId="1" fontId="3" fillId="3" borderId="13" xfId="0" applyNumberFormat="1" applyFont="1" applyFill="1" applyBorder="1" applyAlignment="1">
      <alignment horizontal="center"/>
    </xf>
    <xf numFmtId="2" fontId="27" fillId="3" borderId="13" xfId="0" applyNumberFormat="1" applyFont="1" applyFill="1" applyBorder="1" applyAlignment="1">
      <alignment horizontal="center"/>
    </xf>
    <xf numFmtId="2" fontId="28" fillId="3" borderId="13" xfId="0" applyNumberFormat="1" applyFont="1" applyFill="1" applyBorder="1" applyAlignment="1">
      <alignment horizontal="center"/>
    </xf>
    <xf numFmtId="0" fontId="7" fillId="3" borderId="13" xfId="0" applyFont="1" applyFill="1" applyBorder="1" applyAlignment="1">
      <alignment horizontal="center"/>
    </xf>
    <xf numFmtId="2" fontId="7" fillId="3" borderId="13" xfId="0" applyNumberFormat="1" applyFont="1" applyFill="1" applyBorder="1" applyAlignment="1">
      <alignment horizontal="center"/>
    </xf>
    <xf numFmtId="164" fontId="19" fillId="5" borderId="78" xfId="0" applyNumberFormat="1" applyFont="1" applyFill="1" applyBorder="1" applyAlignment="1">
      <alignment horizontal="center"/>
    </xf>
    <xf numFmtId="0" fontId="2" fillId="3" borderId="37" xfId="0" applyFont="1" applyFill="1" applyBorder="1" applyAlignment="1">
      <alignment horizontal="center"/>
    </xf>
    <xf numFmtId="0" fontId="8" fillId="0" borderId="82" xfId="0" applyFont="1" applyBorder="1" applyAlignment="1">
      <alignment horizontal="center"/>
    </xf>
    <xf numFmtId="0" fontId="4" fillId="3" borderId="84" xfId="0" applyFont="1" applyFill="1" applyBorder="1" applyAlignment="1">
      <alignment horizontal="center" textRotation="90"/>
    </xf>
    <xf numFmtId="0" fontId="8" fillId="5" borderId="82" xfId="0" applyFont="1" applyFill="1" applyBorder="1" applyAlignment="1">
      <alignment horizontal="center"/>
    </xf>
    <xf numFmtId="0" fontId="8" fillId="5" borderId="68" xfId="0" applyFont="1" applyFill="1" applyBorder="1"/>
    <xf numFmtId="0" fontId="8" fillId="0" borderId="78" xfId="0" applyFont="1" applyBorder="1" applyAlignment="1">
      <alignment horizontal="center"/>
    </xf>
    <xf numFmtId="164" fontId="31" fillId="0" borderId="37" xfId="0" applyNumberFormat="1" applyFont="1" applyBorder="1" applyAlignment="1">
      <alignment horizontal="center"/>
    </xf>
    <xf numFmtId="164" fontId="30" fillId="2" borderId="37" xfId="0" applyNumberFormat="1" applyFont="1" applyFill="1" applyBorder="1" applyAlignment="1">
      <alignment horizontal="center"/>
    </xf>
    <xf numFmtId="0" fontId="4" fillId="3" borderId="37" xfId="0" applyFont="1" applyFill="1" applyBorder="1" applyAlignment="1">
      <alignment horizontal="center" textRotation="90"/>
    </xf>
    <xf numFmtId="164" fontId="33" fillId="3" borderId="12" xfId="0" applyNumberFormat="1" applyFont="1" applyFill="1" applyBorder="1" applyAlignment="1">
      <alignment horizontal="center"/>
    </xf>
    <xf numFmtId="164" fontId="30" fillId="3" borderId="12" xfId="0" applyNumberFormat="1" applyFont="1" applyFill="1" applyBorder="1" applyAlignment="1">
      <alignment horizontal="center"/>
    </xf>
    <xf numFmtId="164" fontId="8" fillId="0" borderId="39" xfId="0" applyNumberFormat="1" applyFont="1" applyBorder="1" applyAlignment="1">
      <alignment horizontal="center"/>
    </xf>
    <xf numFmtId="164" fontId="8" fillId="0" borderId="37" xfId="0" applyNumberFormat="1" applyFont="1" applyBorder="1"/>
    <xf numFmtId="0" fontId="48" fillId="3" borderId="13" xfId="0" applyFont="1" applyFill="1" applyBorder="1" applyAlignment="1">
      <alignment textRotation="90"/>
    </xf>
    <xf numFmtId="0" fontId="55" fillId="3" borderId="1" xfId="0" applyFont="1" applyFill="1" applyBorder="1" applyAlignment="1">
      <alignment textRotation="90"/>
    </xf>
    <xf numFmtId="0" fontId="56" fillId="3" borderId="1" xfId="0" applyFont="1" applyFill="1" applyBorder="1" applyAlignment="1">
      <alignment textRotation="90"/>
    </xf>
    <xf numFmtId="164" fontId="8" fillId="0" borderId="12" xfId="0" applyNumberFormat="1" applyFont="1" applyBorder="1"/>
    <xf numFmtId="0" fontId="8" fillId="0" borderId="12" xfId="0" applyFont="1" applyBorder="1" applyAlignment="1">
      <alignment horizontal="center"/>
    </xf>
    <xf numFmtId="164" fontId="2" fillId="0" borderId="12" xfId="0" applyNumberFormat="1" applyFont="1" applyBorder="1" applyAlignment="1">
      <alignment horizontal="center"/>
    </xf>
    <xf numFmtId="164" fontId="6" fillId="4" borderId="12" xfId="0" applyNumberFormat="1" applyFont="1" applyFill="1" applyBorder="1" applyAlignment="1">
      <alignment horizontal="center"/>
    </xf>
    <xf numFmtId="164" fontId="24" fillId="2" borderId="12" xfId="0" applyNumberFormat="1" applyFont="1" applyFill="1" applyBorder="1" applyAlignment="1">
      <alignment horizontal="center"/>
    </xf>
    <xf numFmtId="164" fontId="6" fillId="2" borderId="12" xfId="0" applyNumberFormat="1" applyFont="1" applyFill="1" applyBorder="1" applyAlignment="1">
      <alignment horizontal="center"/>
    </xf>
    <xf numFmtId="0" fontId="4" fillId="0" borderId="12" xfId="0" applyFont="1" applyBorder="1" applyAlignment="1">
      <alignment horizontal="center" textRotation="90"/>
    </xf>
    <xf numFmtId="0" fontId="4" fillId="5" borderId="77" xfId="0" applyFont="1" applyFill="1" applyBorder="1" applyAlignment="1">
      <alignment horizontal="center" textRotation="90"/>
    </xf>
    <xf numFmtId="0" fontId="8" fillId="3" borderId="0" xfId="0" applyFont="1" applyFill="1" applyBorder="1"/>
    <xf numFmtId="0" fontId="38" fillId="0" borderId="12" xfId="0" applyFont="1" applyFill="1" applyBorder="1" applyAlignment="1">
      <alignment horizontal="center"/>
    </xf>
    <xf numFmtId="0" fontId="2" fillId="0" borderId="12" xfId="0" applyFont="1" applyBorder="1" applyAlignment="1">
      <alignment horizontal="center"/>
    </xf>
    <xf numFmtId="0" fontId="38" fillId="0" borderId="12" xfId="0" applyFont="1" applyFill="1" applyBorder="1"/>
    <xf numFmtId="0" fontId="8" fillId="6" borderId="7" xfId="0" applyFont="1" applyFill="1" applyBorder="1"/>
    <xf numFmtId="0" fontId="54" fillId="5" borderId="7" xfId="0" applyFont="1" applyFill="1" applyBorder="1" applyAlignment="1">
      <alignment horizontal="center"/>
    </xf>
    <xf numFmtId="0" fontId="31" fillId="3" borderId="0" xfId="0" applyFont="1" applyFill="1" applyBorder="1" applyAlignment="1">
      <alignment horizontal="center"/>
    </xf>
    <xf numFmtId="0" fontId="29" fillId="0" borderId="15" xfId="0" applyFont="1" applyBorder="1"/>
    <xf numFmtId="1" fontId="3" fillId="3" borderId="0" xfId="0" applyNumberFormat="1" applyFont="1" applyFill="1" applyBorder="1" applyAlignment="1">
      <alignment horizontal="center"/>
    </xf>
    <xf numFmtId="164" fontId="7" fillId="3" borderId="0" xfId="0" applyNumberFormat="1" applyFont="1" applyFill="1" applyBorder="1" applyAlignment="1">
      <alignment horizontal="center"/>
    </xf>
    <xf numFmtId="164" fontId="43" fillId="3" borderId="0" xfId="0" applyNumberFormat="1" applyFont="1" applyFill="1" applyBorder="1" applyAlignment="1">
      <alignment horizontal="center"/>
    </xf>
    <xf numFmtId="164" fontId="31" fillId="3" borderId="53" xfId="0" applyNumberFormat="1" applyFont="1" applyFill="1" applyBorder="1" applyAlignment="1">
      <alignment horizontal="center"/>
    </xf>
    <xf numFmtId="0" fontId="29" fillId="3" borderId="15" xfId="0" applyFont="1" applyFill="1" applyBorder="1" applyAlignment="1">
      <alignment horizontal="center"/>
    </xf>
    <xf numFmtId="164" fontId="2" fillId="3" borderId="15" xfId="0" applyNumberFormat="1" applyFont="1" applyFill="1" applyBorder="1" applyAlignment="1">
      <alignment horizontal="center"/>
    </xf>
    <xf numFmtId="164" fontId="6" fillId="3" borderId="15" xfId="0" applyNumberFormat="1" applyFont="1" applyFill="1" applyBorder="1" applyAlignment="1">
      <alignment horizontal="center"/>
    </xf>
    <xf numFmtId="164" fontId="24" fillId="3" borderId="15" xfId="0" applyNumberFormat="1" applyFont="1" applyFill="1" applyBorder="1" applyAlignment="1">
      <alignment horizontal="center"/>
    </xf>
    <xf numFmtId="0" fontId="8" fillId="3" borderId="15" xfId="0" applyFont="1" applyFill="1" applyBorder="1" applyAlignment="1">
      <alignment horizontal="center"/>
    </xf>
    <xf numFmtId="0" fontId="8" fillId="13" borderId="7" xfId="0" applyFont="1" applyFill="1" applyBorder="1"/>
    <xf numFmtId="0" fontId="0" fillId="13" borderId="7" xfId="0" applyFill="1" applyBorder="1"/>
    <xf numFmtId="0" fontId="2" fillId="3" borderId="19" xfId="2" applyFont="1" applyFill="1" applyBorder="1"/>
    <xf numFmtId="0" fontId="21" fillId="3" borderId="37" xfId="1" applyFont="1" applyFill="1" applyBorder="1" applyAlignment="1">
      <alignment horizontal="center"/>
    </xf>
    <xf numFmtId="0" fontId="21" fillId="3" borderId="37" xfId="3" applyFont="1" applyFill="1" applyBorder="1" applyAlignment="1">
      <alignment horizontal="center"/>
    </xf>
    <xf numFmtId="0" fontId="21" fillId="3" borderId="38" xfId="3" applyFont="1" applyFill="1" applyBorder="1"/>
    <xf numFmtId="0" fontId="21" fillId="3" borderId="39" xfId="3" applyFont="1" applyFill="1" applyBorder="1"/>
    <xf numFmtId="0" fontId="8" fillId="3" borderId="39" xfId="0" applyFont="1" applyFill="1" applyBorder="1" applyAlignment="1">
      <alignment horizontal="center"/>
    </xf>
    <xf numFmtId="164" fontId="33" fillId="3" borderId="37" xfId="0" applyNumberFormat="1" applyFont="1" applyFill="1" applyBorder="1" applyAlignment="1">
      <alignment horizontal="center"/>
    </xf>
    <xf numFmtId="164" fontId="2" fillId="3" borderId="39" xfId="0" applyNumberFormat="1" applyFont="1" applyFill="1" applyBorder="1" applyAlignment="1">
      <alignment horizontal="center"/>
    </xf>
    <xf numFmtId="0" fontId="0" fillId="3" borderId="37" xfId="0" applyFill="1" applyBorder="1"/>
    <xf numFmtId="164" fontId="2" fillId="3" borderId="37" xfId="0" applyNumberFormat="1" applyFont="1" applyFill="1" applyBorder="1" applyAlignment="1">
      <alignment horizontal="center"/>
    </xf>
    <xf numFmtId="164" fontId="30" fillId="3" borderId="37" xfId="0" applyNumberFormat="1" applyFont="1" applyFill="1" applyBorder="1" applyAlignment="1">
      <alignment horizontal="center"/>
    </xf>
    <xf numFmtId="0" fontId="4" fillId="3" borderId="38" xfId="0" applyFont="1" applyFill="1" applyBorder="1" applyAlignment="1">
      <alignment horizontal="center" textRotation="90"/>
    </xf>
    <xf numFmtId="0" fontId="2" fillId="3" borderId="39" xfId="0" applyFont="1" applyFill="1" applyBorder="1" applyAlignment="1">
      <alignment horizontal="center"/>
    </xf>
    <xf numFmtId="0" fontId="8" fillId="3" borderId="37" xfId="0" applyFont="1" applyFill="1" applyBorder="1" applyAlignment="1">
      <alignment horizontal="center"/>
    </xf>
    <xf numFmtId="0" fontId="4" fillId="3" borderId="68" xfId="0" applyFont="1" applyFill="1" applyBorder="1" applyAlignment="1">
      <alignment horizontal="center" textRotation="90"/>
    </xf>
    <xf numFmtId="0" fontId="2" fillId="3" borderId="82" xfId="0" applyFont="1" applyFill="1" applyBorder="1" applyAlignment="1">
      <alignment horizontal="center"/>
    </xf>
    <xf numFmtId="1" fontId="3" fillId="3" borderId="29" xfId="0" applyNumberFormat="1" applyFont="1" applyFill="1" applyBorder="1" applyAlignment="1">
      <alignment horizontal="center"/>
    </xf>
    <xf numFmtId="164" fontId="8" fillId="3" borderId="39" xfId="0" applyNumberFormat="1" applyFont="1" applyFill="1" applyBorder="1" applyAlignment="1">
      <alignment horizontal="center"/>
    </xf>
    <xf numFmtId="0" fontId="4" fillId="3" borderId="79" xfId="0" applyFont="1" applyFill="1" applyBorder="1" applyAlignment="1">
      <alignment horizontal="center" textRotation="90"/>
    </xf>
    <xf numFmtId="0" fontId="8" fillId="3" borderId="85" xfId="0" applyFont="1" applyFill="1" applyBorder="1" applyAlignment="1">
      <alignment horizontal="center"/>
    </xf>
    <xf numFmtId="0" fontId="0" fillId="3" borderId="39" xfId="0" applyFill="1" applyBorder="1"/>
    <xf numFmtId="0" fontId="0" fillId="3" borderId="78" xfId="0" applyFill="1" applyBorder="1"/>
    <xf numFmtId="0" fontId="0" fillId="3" borderId="38" xfId="0" applyFill="1" applyBorder="1"/>
    <xf numFmtId="0" fontId="8" fillId="3" borderId="78" xfId="0" applyFont="1" applyFill="1" applyBorder="1" applyAlignment="1">
      <alignment horizontal="center"/>
    </xf>
    <xf numFmtId="0" fontId="0" fillId="3" borderId="0" xfId="0" applyFill="1" applyBorder="1"/>
    <xf numFmtId="1" fontId="3" fillId="3" borderId="37" xfId="0" applyNumberFormat="1" applyFont="1" applyFill="1" applyBorder="1" applyAlignment="1">
      <alignment horizontal="center"/>
    </xf>
    <xf numFmtId="2" fontId="27" fillId="3" borderId="37" xfId="0" applyNumberFormat="1" applyFont="1" applyFill="1" applyBorder="1" applyAlignment="1">
      <alignment horizontal="center"/>
    </xf>
    <xf numFmtId="2" fontId="28" fillId="3" borderId="37" xfId="0" applyNumberFormat="1" applyFont="1" applyFill="1" applyBorder="1" applyAlignment="1">
      <alignment horizontal="center"/>
    </xf>
    <xf numFmtId="0" fontId="7" fillId="3" borderId="37" xfId="0" applyFont="1" applyFill="1" applyBorder="1" applyAlignment="1">
      <alignment horizontal="center"/>
    </xf>
    <xf numFmtId="2" fontId="7" fillId="3" borderId="37" xfId="0" applyNumberFormat="1" applyFont="1" applyFill="1" applyBorder="1" applyAlignment="1">
      <alignment horizontal="center"/>
    </xf>
    <xf numFmtId="164" fontId="8" fillId="3" borderId="39" xfId="0" applyNumberFormat="1" applyFont="1" applyFill="1" applyBorder="1"/>
    <xf numFmtId="164" fontId="8" fillId="3" borderId="85" xfId="0" applyNumberFormat="1" applyFont="1" applyFill="1" applyBorder="1"/>
    <xf numFmtId="164" fontId="8" fillId="3" borderId="78" xfId="0" applyNumberFormat="1" applyFont="1" applyFill="1" applyBorder="1"/>
    <xf numFmtId="0" fontId="8" fillId="3" borderId="37" xfId="0" applyFont="1" applyFill="1" applyBorder="1"/>
    <xf numFmtId="164" fontId="8" fillId="3" borderId="85" xfId="0" applyNumberFormat="1" applyFont="1" applyFill="1" applyBorder="1" applyAlignment="1">
      <alignment horizontal="center"/>
    </xf>
    <xf numFmtId="2" fontId="27" fillId="3" borderId="39" xfId="0" applyNumberFormat="1" applyFont="1" applyFill="1" applyBorder="1" applyAlignment="1">
      <alignment horizontal="center"/>
    </xf>
    <xf numFmtId="1" fontId="3" fillId="3" borderId="39" xfId="0" applyNumberFormat="1" applyFont="1" applyFill="1" applyBorder="1" applyAlignment="1">
      <alignment horizontal="center"/>
    </xf>
    <xf numFmtId="2" fontId="40" fillId="3" borderId="39" xfId="0" applyNumberFormat="1" applyFont="1" applyFill="1" applyBorder="1" applyAlignment="1">
      <alignment horizontal="center"/>
    </xf>
    <xf numFmtId="2" fontId="3" fillId="3" borderId="39" xfId="0" applyNumberFormat="1" applyFont="1" applyFill="1" applyBorder="1" applyAlignment="1">
      <alignment horizontal="center"/>
    </xf>
    <xf numFmtId="164" fontId="8" fillId="3" borderId="86" xfId="0" applyNumberFormat="1" applyFont="1" applyFill="1" applyBorder="1"/>
    <xf numFmtId="0" fontId="8" fillId="3" borderId="65" xfId="0" applyFont="1" applyFill="1" applyBorder="1" applyAlignment="1">
      <alignment horizontal="center"/>
    </xf>
    <xf numFmtId="0" fontId="0" fillId="3" borderId="65" xfId="0" applyFill="1" applyBorder="1"/>
    <xf numFmtId="164" fontId="2" fillId="3" borderId="65" xfId="0" applyNumberFormat="1" applyFont="1" applyFill="1" applyBorder="1" applyAlignment="1">
      <alignment horizontal="center"/>
    </xf>
    <xf numFmtId="164" fontId="6" fillId="3" borderId="65" xfId="0" applyNumberFormat="1" applyFont="1" applyFill="1" applyBorder="1" applyAlignment="1">
      <alignment horizontal="center"/>
    </xf>
    <xf numFmtId="164" fontId="24" fillId="3" borderId="65" xfId="0" applyNumberFormat="1" applyFont="1" applyFill="1" applyBorder="1" applyAlignment="1">
      <alignment horizontal="center"/>
    </xf>
    <xf numFmtId="0" fontId="4" fillId="3" borderId="65" xfId="0" applyFont="1" applyFill="1" applyBorder="1" applyAlignment="1">
      <alignment horizontal="center" textRotation="90"/>
    </xf>
    <xf numFmtId="0" fontId="4" fillId="3" borderId="87" xfId="0" applyFont="1" applyFill="1" applyBorder="1" applyAlignment="1">
      <alignment horizontal="center" textRotation="90"/>
    </xf>
    <xf numFmtId="164" fontId="8" fillId="3" borderId="86" xfId="0" applyNumberFormat="1" applyFont="1" applyFill="1" applyBorder="1" applyAlignment="1"/>
    <xf numFmtId="0" fontId="8" fillId="3" borderId="65" xfId="0" applyFont="1" applyFill="1" applyBorder="1"/>
    <xf numFmtId="164" fontId="8" fillId="3" borderId="86" xfId="0" applyNumberFormat="1" applyFont="1" applyFill="1" applyBorder="1" applyAlignment="1">
      <alignment horizontal="center"/>
    </xf>
    <xf numFmtId="2" fontId="27" fillId="3" borderId="0" xfId="0" applyNumberFormat="1" applyFont="1" applyFill="1" applyBorder="1" applyAlignment="1">
      <alignment horizontal="center"/>
    </xf>
    <xf numFmtId="2" fontId="28" fillId="3" borderId="0" xfId="0" applyNumberFormat="1" applyFont="1" applyFill="1" applyBorder="1" applyAlignment="1">
      <alignment horizontal="center"/>
    </xf>
    <xf numFmtId="0" fontId="58" fillId="0" borderId="24" xfId="0" applyFont="1" applyFill="1" applyBorder="1"/>
    <xf numFmtId="164" fontId="31" fillId="0" borderId="13" xfId="0" applyNumberFormat="1" applyFont="1" applyFill="1" applyBorder="1" applyAlignment="1">
      <alignment horizontal="center" vertical="center"/>
    </xf>
    <xf numFmtId="1" fontId="33" fillId="3" borderId="13" xfId="0" applyNumberFormat="1" applyFont="1" applyFill="1" applyBorder="1" applyAlignment="1">
      <alignment horizontal="center" vertical="center"/>
    </xf>
    <xf numFmtId="0" fontId="0" fillId="0" borderId="54" xfId="0" applyBorder="1"/>
    <xf numFmtId="164" fontId="33" fillId="3" borderId="56" xfId="0" applyNumberFormat="1" applyFont="1" applyFill="1" applyBorder="1" applyAlignment="1">
      <alignment horizontal="center"/>
    </xf>
    <xf numFmtId="0" fontId="0" fillId="5" borderId="8" xfId="0" applyFill="1" applyBorder="1" applyAlignment="1">
      <alignment horizontal="center"/>
    </xf>
    <xf numFmtId="0" fontId="18" fillId="5" borderId="88" xfId="0" applyFont="1" applyFill="1" applyBorder="1" applyAlignment="1">
      <alignment textRotation="90"/>
    </xf>
    <xf numFmtId="164" fontId="8" fillId="0" borderId="75" xfId="0" applyNumberFormat="1" applyFont="1" applyBorder="1" applyAlignment="1">
      <alignment horizontal="center"/>
    </xf>
    <xf numFmtId="164" fontId="8" fillId="0" borderId="12" xfId="0" applyNumberFormat="1" applyFont="1" applyBorder="1" applyAlignment="1">
      <alignment horizontal="center"/>
    </xf>
    <xf numFmtId="1" fontId="3" fillId="12" borderId="13" xfId="0" applyNumberFormat="1" applyFont="1" applyFill="1" applyBorder="1" applyAlignment="1">
      <alignment horizontal="center"/>
    </xf>
    <xf numFmtId="2" fontId="3" fillId="3" borderId="13" xfId="0" applyNumberFormat="1" applyFont="1" applyFill="1" applyBorder="1" applyAlignment="1">
      <alignment horizontal="center"/>
    </xf>
    <xf numFmtId="0" fontId="8" fillId="0" borderId="55" xfId="0" applyFont="1" applyBorder="1"/>
    <xf numFmtId="0" fontId="2" fillId="0" borderId="4" xfId="0" applyFont="1" applyBorder="1" applyAlignment="1">
      <alignment horizontal="center" vertical="justify" textRotation="90"/>
    </xf>
    <xf numFmtId="0" fontId="2" fillId="0" borderId="1" xfId="0" applyFont="1" applyBorder="1" applyAlignment="1">
      <alignment horizontal="center" vertical="justify" textRotation="90"/>
    </xf>
    <xf numFmtId="0" fontId="28" fillId="3" borderId="2" xfId="0" applyFont="1" applyFill="1" applyBorder="1" applyAlignment="1">
      <alignment horizontal="center" vertical="justify" textRotation="90"/>
    </xf>
    <xf numFmtId="0" fontId="27" fillId="3" borderId="2" xfId="0" applyFont="1" applyFill="1" applyBorder="1" applyAlignment="1">
      <alignment horizontal="center" vertical="justify" textRotation="90"/>
    </xf>
    <xf numFmtId="0" fontId="28" fillId="3" borderId="12" xfId="0" applyFont="1" applyFill="1" applyBorder="1" applyAlignment="1">
      <alignment horizontal="center" vertical="justify" textRotation="90"/>
    </xf>
    <xf numFmtId="0" fontId="4" fillId="0" borderId="2" xfId="0" applyFont="1" applyBorder="1" applyAlignment="1">
      <alignment horizontal="center" vertical="justify" textRotation="90"/>
    </xf>
    <xf numFmtId="0" fontId="4" fillId="14" borderId="5" xfId="0" applyFont="1" applyFill="1" applyBorder="1" applyAlignment="1">
      <alignment horizontal="center" vertical="justify" textRotation="90"/>
    </xf>
    <xf numFmtId="2" fontId="24" fillId="0" borderId="7" xfId="0" applyNumberFormat="1" applyFont="1" applyBorder="1" applyAlignment="1">
      <alignment horizontal="center"/>
    </xf>
    <xf numFmtId="1" fontId="8" fillId="6" borderId="9" xfId="0" applyNumberFormat="1" applyFont="1" applyFill="1" applyBorder="1" applyAlignment="1">
      <alignment horizontal="center"/>
    </xf>
    <xf numFmtId="164" fontId="29" fillId="3" borderId="53" xfId="0" applyNumberFormat="1" applyFont="1" applyFill="1" applyBorder="1" applyAlignment="1">
      <alignment horizontal="center"/>
    </xf>
    <xf numFmtId="0" fontId="44" fillId="0" borderId="15" xfId="0" applyFont="1" applyBorder="1"/>
    <xf numFmtId="164" fontId="22" fillId="4" borderId="15" xfId="0" applyNumberFormat="1" applyFont="1" applyFill="1" applyBorder="1" applyAlignment="1">
      <alignment horizontal="center"/>
    </xf>
    <xf numFmtId="0" fontId="0" fillId="5" borderId="79" xfId="0" applyFill="1" applyBorder="1"/>
    <xf numFmtId="164" fontId="8" fillId="3" borderId="0" xfId="0" applyNumberFormat="1" applyFont="1" applyFill="1" applyBorder="1"/>
    <xf numFmtId="0" fontId="7" fillId="5" borderId="12" xfId="0" applyFont="1" applyFill="1" applyBorder="1" applyAlignment="1">
      <alignment horizontal="center" textRotation="90"/>
    </xf>
    <xf numFmtId="0" fontId="30" fillId="5" borderId="1" xfId="0" applyFont="1" applyFill="1" applyBorder="1" applyAlignment="1">
      <alignment textRotation="90"/>
    </xf>
    <xf numFmtId="164" fontId="6" fillId="5" borderId="13" xfId="0" applyNumberFormat="1" applyFont="1" applyFill="1" applyBorder="1" applyAlignment="1">
      <alignment horizontal="center"/>
    </xf>
    <xf numFmtId="164" fontId="30" fillId="5" borderId="13" xfId="0" applyNumberFormat="1" applyFont="1" applyFill="1" applyBorder="1" applyAlignment="1">
      <alignment horizontal="center"/>
    </xf>
    <xf numFmtId="0" fontId="7" fillId="5" borderId="1" xfId="0" applyFont="1" applyFill="1" applyBorder="1" applyAlignment="1">
      <alignment horizontal="center" textRotation="90"/>
    </xf>
    <xf numFmtId="2" fontId="59" fillId="15" borderId="89" xfId="0" applyNumberFormat="1" applyFont="1" applyFill="1" applyBorder="1" applyAlignment="1" applyProtection="1">
      <alignment horizontal="center"/>
    </xf>
    <xf numFmtId="164" fontId="30" fillId="5" borderId="7" xfId="0" applyNumberFormat="1" applyFont="1" applyFill="1" applyBorder="1" applyAlignment="1">
      <alignment horizontal="center"/>
    </xf>
    <xf numFmtId="164" fontId="30" fillId="4" borderId="13" xfId="0" applyNumberFormat="1" applyFont="1" applyFill="1" applyBorder="1" applyAlignment="1">
      <alignment horizontal="center"/>
    </xf>
    <xf numFmtId="2" fontId="3" fillId="5" borderId="13" xfId="0" applyNumberFormat="1" applyFont="1" applyFill="1" applyBorder="1" applyAlignment="1">
      <alignment horizontal="center"/>
    </xf>
    <xf numFmtId="0" fontId="56" fillId="5" borderId="1" xfId="0" applyFont="1" applyFill="1" applyBorder="1" applyAlignment="1">
      <alignment horizontal="center" textRotation="90"/>
    </xf>
    <xf numFmtId="2" fontId="59" fillId="5" borderId="13" xfId="0" applyNumberFormat="1" applyFont="1" applyFill="1" applyBorder="1" applyAlignment="1">
      <alignment horizontal="center"/>
    </xf>
    <xf numFmtId="2" fontId="24" fillId="5" borderId="7" xfId="0" applyNumberFormat="1" applyFont="1" applyFill="1" applyBorder="1" applyAlignment="1">
      <alignment horizontal="center"/>
    </xf>
    <xf numFmtId="0" fontId="30" fillId="5" borderId="13" xfId="0" applyFont="1" applyFill="1" applyBorder="1" applyAlignment="1">
      <alignment textRotation="90"/>
    </xf>
    <xf numFmtId="164" fontId="30" fillId="5" borderId="8" xfId="0" applyNumberFormat="1" applyFont="1" applyFill="1" applyBorder="1" applyAlignment="1">
      <alignment horizontal="center"/>
    </xf>
    <xf numFmtId="0" fontId="6" fillId="5" borderId="2" xfId="0" applyFont="1" applyFill="1" applyBorder="1" applyAlignment="1">
      <alignment textRotation="90"/>
    </xf>
    <xf numFmtId="164" fontId="3" fillId="4" borderId="9" xfId="0" applyNumberFormat="1" applyFont="1" applyFill="1" applyBorder="1" applyAlignment="1">
      <alignment horizontal="center"/>
    </xf>
    <xf numFmtId="0" fontId="7" fillId="5" borderId="2" xfId="0" applyFont="1" applyFill="1" applyBorder="1" applyAlignment="1">
      <alignment textRotation="90"/>
    </xf>
    <xf numFmtId="164" fontId="7" fillId="0" borderId="9" xfId="0" applyNumberFormat="1" applyFont="1" applyBorder="1" applyAlignment="1">
      <alignment horizontal="center"/>
    </xf>
    <xf numFmtId="0" fontId="0" fillId="3" borderId="8" xfId="0" applyFill="1" applyBorder="1"/>
    <xf numFmtId="0" fontId="0" fillId="3" borderId="20" xfId="0" applyFill="1" applyBorder="1"/>
    <xf numFmtId="164" fontId="6" fillId="5" borderId="15" xfId="0" applyNumberFormat="1" applyFont="1" applyFill="1" applyBorder="1" applyAlignment="1">
      <alignment horizontal="center"/>
    </xf>
    <xf numFmtId="0" fontId="11" fillId="5" borderId="7" xfId="0" applyFont="1" applyFill="1" applyBorder="1" applyAlignment="1">
      <alignment horizontal="center"/>
    </xf>
    <xf numFmtId="164" fontId="31" fillId="3" borderId="34" xfId="0" applyNumberFormat="1" applyFont="1" applyFill="1" applyBorder="1" applyAlignment="1">
      <alignment horizontal="center"/>
    </xf>
    <xf numFmtId="0" fontId="8" fillId="0" borderId="39" xfId="0" applyFont="1" applyBorder="1" applyAlignment="1">
      <alignment horizontal="center"/>
    </xf>
    <xf numFmtId="164" fontId="31" fillId="3" borderId="22" xfId="0" applyNumberFormat="1" applyFont="1" applyFill="1" applyBorder="1" applyAlignment="1">
      <alignment horizontal="center"/>
    </xf>
    <xf numFmtId="164" fontId="31" fillId="5" borderId="22" xfId="0" applyNumberFormat="1" applyFont="1" applyFill="1" applyBorder="1" applyAlignment="1">
      <alignment horizontal="center"/>
    </xf>
    <xf numFmtId="164" fontId="33" fillId="3" borderId="33" xfId="0" applyNumberFormat="1" applyFont="1" applyFill="1" applyBorder="1" applyAlignment="1">
      <alignment horizontal="center"/>
    </xf>
    <xf numFmtId="0" fontId="30" fillId="5" borderId="2" xfId="0" applyFont="1" applyFill="1" applyBorder="1" applyAlignment="1">
      <alignment textRotation="90"/>
    </xf>
    <xf numFmtId="164" fontId="33" fillId="3" borderId="22" xfId="0" applyNumberFormat="1" applyFont="1" applyFill="1" applyBorder="1" applyAlignment="1">
      <alignment horizontal="center"/>
    </xf>
    <xf numFmtId="164" fontId="33" fillId="3" borderId="34" xfId="0" applyNumberFormat="1" applyFont="1" applyFill="1" applyBorder="1" applyAlignment="1">
      <alignment horizontal="center"/>
    </xf>
    <xf numFmtId="164" fontId="30" fillId="5" borderId="15" xfId="0" applyNumberFormat="1" applyFont="1" applyFill="1" applyBorder="1" applyAlignment="1">
      <alignment horizontal="center"/>
    </xf>
    <xf numFmtId="0" fontId="11" fillId="0" borderId="26" xfId="0" applyFont="1" applyBorder="1"/>
    <xf numFmtId="164" fontId="6" fillId="5" borderId="0" xfId="0" applyNumberFormat="1" applyFont="1" applyFill="1" applyBorder="1" applyAlignment="1">
      <alignment horizontal="center"/>
    </xf>
    <xf numFmtId="0" fontId="8" fillId="7" borderId="0" xfId="0" applyFont="1" applyFill="1" applyBorder="1" applyAlignment="1">
      <alignment horizontal="center"/>
    </xf>
    <xf numFmtId="0" fontId="31" fillId="0" borderId="0" xfId="0" applyFont="1" applyBorder="1" applyAlignment="1">
      <alignment horizontal="center"/>
    </xf>
    <xf numFmtId="164" fontId="29" fillId="3" borderId="0" xfId="0" applyNumberFormat="1" applyFont="1" applyFill="1" applyBorder="1" applyAlignment="1">
      <alignment horizontal="center"/>
    </xf>
    <xf numFmtId="0" fontId="29" fillId="0" borderId="0" xfId="0" applyFont="1" applyBorder="1" applyAlignment="1">
      <alignment horizontal="center"/>
    </xf>
    <xf numFmtId="0" fontId="44" fillId="0" borderId="0" xfId="0" applyFont="1" applyBorder="1"/>
    <xf numFmtId="164" fontId="21" fillId="0" borderId="0" xfId="0" applyNumberFormat="1" applyFont="1" applyBorder="1" applyAlignment="1">
      <alignment horizontal="center"/>
    </xf>
    <xf numFmtId="164" fontId="22" fillId="4" borderId="0" xfId="0" applyNumberFormat="1" applyFont="1" applyFill="1" applyBorder="1" applyAlignment="1">
      <alignment horizontal="center"/>
    </xf>
    <xf numFmtId="164" fontId="8" fillId="0" borderId="0" xfId="0" applyNumberFormat="1" applyFont="1" applyBorder="1"/>
    <xf numFmtId="1" fontId="31" fillId="0" borderId="0" xfId="0" applyNumberFormat="1" applyFont="1" applyBorder="1" applyAlignment="1">
      <alignment horizontal="center"/>
    </xf>
    <xf numFmtId="164" fontId="30" fillId="5" borderId="0" xfId="0" applyNumberFormat="1" applyFont="1" applyFill="1" applyBorder="1" applyAlignment="1">
      <alignment horizontal="center"/>
    </xf>
    <xf numFmtId="2" fontId="59" fillId="15" borderId="0" xfId="0" applyNumberFormat="1" applyFont="1" applyFill="1" applyBorder="1" applyAlignment="1" applyProtection="1">
      <alignment horizontal="center"/>
    </xf>
    <xf numFmtId="1" fontId="31" fillId="7" borderId="13" xfId="0" applyNumberFormat="1" applyFont="1" applyFill="1" applyBorder="1" applyAlignment="1">
      <alignment horizontal="center" vertical="center"/>
    </xf>
    <xf numFmtId="1" fontId="31" fillId="7" borderId="7" xfId="0" applyNumberFormat="1" applyFont="1" applyFill="1" applyBorder="1" applyAlignment="1">
      <alignment horizontal="center" vertical="center"/>
    </xf>
    <xf numFmtId="164" fontId="6" fillId="5" borderId="12" xfId="0" applyNumberFormat="1" applyFont="1" applyFill="1" applyBorder="1" applyAlignment="1">
      <alignment horizontal="center"/>
    </xf>
    <xf numFmtId="164" fontId="27" fillId="5" borderId="7" xfId="0" applyNumberFormat="1" applyFont="1" applyFill="1" applyBorder="1" applyAlignment="1">
      <alignment horizontal="center"/>
    </xf>
    <xf numFmtId="164" fontId="29" fillId="3" borderId="15" xfId="0" applyNumberFormat="1" applyFont="1" applyFill="1" applyBorder="1" applyAlignment="1">
      <alignment horizontal="center"/>
    </xf>
    <xf numFmtId="1" fontId="29" fillId="0" borderId="15" xfId="0" applyNumberFormat="1" applyFont="1" applyBorder="1" applyAlignment="1">
      <alignment horizontal="center"/>
    </xf>
    <xf numFmtId="164" fontId="27" fillId="2" borderId="15" xfId="0" applyNumberFormat="1" applyFont="1" applyFill="1" applyBorder="1" applyAlignment="1">
      <alignment horizontal="center"/>
    </xf>
    <xf numFmtId="164" fontId="27" fillId="5" borderId="13" xfId="0" applyNumberFormat="1" applyFont="1" applyFill="1" applyBorder="1" applyAlignment="1">
      <alignment horizontal="center"/>
    </xf>
    <xf numFmtId="1" fontId="8" fillId="16" borderId="7" xfId="0" applyNumberFormat="1" applyFont="1" applyFill="1" applyBorder="1" applyAlignment="1">
      <alignment horizontal="center"/>
    </xf>
    <xf numFmtId="0" fontId="29" fillId="3" borderId="7" xfId="0" applyFont="1" applyFill="1" applyBorder="1" applyAlignment="1">
      <alignment horizontal="center"/>
    </xf>
    <xf numFmtId="164" fontId="27" fillId="3" borderId="7" xfId="0" applyNumberFormat="1" applyFont="1" applyFill="1" applyBorder="1" applyAlignment="1">
      <alignment horizontal="center"/>
    </xf>
    <xf numFmtId="164" fontId="27" fillId="3" borderId="13" xfId="0" applyNumberFormat="1" applyFont="1" applyFill="1" applyBorder="1" applyAlignment="1">
      <alignment horizontal="center"/>
    </xf>
    <xf numFmtId="164" fontId="29" fillId="0" borderId="51" xfId="0" applyNumberFormat="1" applyFont="1" applyBorder="1" applyAlignment="1">
      <alignment horizontal="center"/>
    </xf>
    <xf numFmtId="0" fontId="57" fillId="4" borderId="1" xfId="0" applyFont="1" applyFill="1" applyBorder="1" applyAlignment="1">
      <alignment horizontal="center" vertical="justify" textRotation="90"/>
    </xf>
    <xf numFmtId="0" fontId="49" fillId="16" borderId="1" xfId="0" applyFont="1" applyFill="1" applyBorder="1" applyAlignment="1">
      <alignment horizontal="center" vertical="justify" textRotation="90"/>
    </xf>
    <xf numFmtId="0" fontId="30" fillId="16" borderId="1" xfId="0" applyFont="1" applyFill="1" applyBorder="1" applyAlignment="1">
      <alignment textRotation="90"/>
    </xf>
    <xf numFmtId="0" fontId="30" fillId="16" borderId="13" xfId="0" applyFont="1" applyFill="1" applyBorder="1" applyAlignment="1">
      <alignment textRotation="90"/>
    </xf>
    <xf numFmtId="0" fontId="2" fillId="16" borderId="14" xfId="0" applyFont="1" applyFill="1" applyBorder="1"/>
    <xf numFmtId="0" fontId="7" fillId="16" borderId="2" xfId="0" applyFont="1" applyFill="1" applyBorder="1" applyAlignment="1">
      <alignment textRotation="90"/>
    </xf>
    <xf numFmtId="0" fontId="14" fillId="16" borderId="14" xfId="0" applyFont="1" applyFill="1" applyBorder="1"/>
    <xf numFmtId="0" fontId="52" fillId="16" borderId="58" xfId="0" applyFont="1" applyFill="1" applyBorder="1"/>
    <xf numFmtId="0" fontId="38" fillId="16" borderId="14" xfId="0" applyFont="1" applyFill="1" applyBorder="1"/>
    <xf numFmtId="0" fontId="57" fillId="4" borderId="1" xfId="0" applyFont="1" applyFill="1" applyBorder="1" applyAlignment="1">
      <alignment textRotation="90"/>
    </xf>
    <xf numFmtId="0" fontId="55" fillId="3" borderId="1" xfId="0" applyFont="1" applyFill="1" applyBorder="1" applyAlignment="1">
      <alignment horizontal="center" vertical="justify" textRotation="90"/>
    </xf>
    <xf numFmtId="164" fontId="8" fillId="5" borderId="0" xfId="0" applyNumberFormat="1" applyFont="1" applyFill="1"/>
    <xf numFmtId="1" fontId="29" fillId="8" borderId="7" xfId="0" applyNumberFormat="1" applyFont="1" applyFill="1" applyBorder="1" applyAlignment="1">
      <alignment horizontal="center" vertical="center"/>
    </xf>
    <xf numFmtId="1" fontId="29" fillId="8" borderId="7" xfId="0" applyNumberFormat="1" applyFont="1" applyFill="1" applyBorder="1" applyAlignment="1">
      <alignment horizontal="center"/>
    </xf>
    <xf numFmtId="0" fontId="60" fillId="0" borderId="24" xfId="0" applyFont="1" applyFill="1" applyBorder="1"/>
    <xf numFmtId="0" fontId="33" fillId="3" borderId="8" xfId="0" applyFont="1" applyFill="1" applyBorder="1"/>
    <xf numFmtId="164" fontId="8" fillId="3" borderId="60" xfId="0" applyNumberFormat="1" applyFont="1" applyFill="1" applyBorder="1" applyAlignment="1">
      <alignment horizontal="center"/>
    </xf>
    <xf numFmtId="164" fontId="8" fillId="3" borderId="9" xfId="0" applyNumberFormat="1" applyFont="1" applyFill="1" applyBorder="1" applyAlignment="1">
      <alignment horizontal="center" vertical="center"/>
    </xf>
    <xf numFmtId="2" fontId="24" fillId="5" borderId="15" xfId="0" applyNumberFormat="1" applyFont="1" applyFill="1" applyBorder="1" applyAlignment="1">
      <alignment horizontal="center"/>
    </xf>
    <xf numFmtId="2" fontId="24" fillId="0" borderId="15" xfId="0" applyNumberFormat="1" applyFont="1" applyBorder="1" applyAlignment="1">
      <alignment horizontal="center"/>
    </xf>
    <xf numFmtId="164" fontId="27" fillId="5" borderId="8" xfId="0" applyNumberFormat="1" applyFont="1" applyFill="1" applyBorder="1" applyAlignment="1">
      <alignment horizontal="center"/>
    </xf>
    <xf numFmtId="164" fontId="6" fillId="5" borderId="20" xfId="0" applyNumberFormat="1" applyFont="1" applyFill="1" applyBorder="1" applyAlignment="1">
      <alignment horizontal="center"/>
    </xf>
    <xf numFmtId="2" fontId="59" fillId="5" borderId="7" xfId="0" applyNumberFormat="1" applyFont="1" applyFill="1" applyBorder="1" applyAlignment="1">
      <alignment horizontal="center"/>
    </xf>
    <xf numFmtId="2" fontId="59" fillId="5" borderId="15" xfId="0" applyNumberFormat="1" applyFont="1" applyFill="1" applyBorder="1" applyAlignment="1">
      <alignment horizontal="center"/>
    </xf>
    <xf numFmtId="2" fontId="3" fillId="5" borderId="7" xfId="0" applyNumberFormat="1" applyFont="1" applyFill="1" applyBorder="1" applyAlignment="1">
      <alignment horizontal="center"/>
    </xf>
    <xf numFmtId="2" fontId="3" fillId="5" borderId="15" xfId="0" applyNumberFormat="1" applyFont="1" applyFill="1" applyBorder="1" applyAlignment="1">
      <alignment horizontal="center"/>
    </xf>
    <xf numFmtId="0" fontId="0" fillId="5" borderId="52" xfId="0" applyFill="1" applyBorder="1"/>
    <xf numFmtId="0" fontId="50" fillId="5" borderId="52" xfId="0" applyFont="1" applyFill="1" applyBorder="1"/>
    <xf numFmtId="0" fontId="8" fillId="5" borderId="52" xfId="0" applyFont="1" applyFill="1" applyBorder="1"/>
    <xf numFmtId="1" fontId="29" fillId="3" borderId="7" xfId="0" applyNumberFormat="1" applyFont="1" applyFill="1" applyBorder="1" applyAlignment="1">
      <alignment horizontal="center" vertical="center"/>
    </xf>
    <xf numFmtId="164" fontId="22" fillId="4" borderId="7" xfId="0" applyNumberFormat="1" applyFont="1" applyFill="1" applyBorder="1" applyAlignment="1">
      <alignment horizontal="center"/>
    </xf>
    <xf numFmtId="164" fontId="22" fillId="5" borderId="7" xfId="0" applyNumberFormat="1" applyFont="1" applyFill="1" applyBorder="1" applyAlignment="1">
      <alignment horizontal="center"/>
    </xf>
    <xf numFmtId="1" fontId="8" fillId="0" borderId="12" xfId="0" applyNumberFormat="1" applyFont="1" applyBorder="1" applyAlignment="1">
      <alignment horizontal="center"/>
    </xf>
    <xf numFmtId="164" fontId="0" fillId="0" borderId="60" xfId="0" applyNumberFormat="1" applyBorder="1"/>
    <xf numFmtId="164" fontId="8" fillId="3" borderId="75" xfId="0" applyNumberFormat="1" applyFont="1" applyFill="1" applyBorder="1" applyAlignment="1">
      <alignment horizontal="center"/>
    </xf>
    <xf numFmtId="164" fontId="2" fillId="3" borderId="83" xfId="0" applyNumberFormat="1" applyFont="1" applyFill="1" applyBorder="1" applyAlignment="1">
      <alignment horizontal="center"/>
    </xf>
    <xf numFmtId="0" fontId="2" fillId="5" borderId="8" xfId="0" applyFont="1" applyFill="1" applyBorder="1"/>
    <xf numFmtId="0" fontId="0" fillId="0" borderId="26" xfId="0" applyBorder="1"/>
    <xf numFmtId="0" fontId="0" fillId="0" borderId="61" xfId="0" applyBorder="1"/>
    <xf numFmtId="0" fontId="3" fillId="17" borderId="1" xfId="0" applyFont="1" applyFill="1" applyBorder="1" applyAlignment="1">
      <alignment horizontal="center" textRotation="90"/>
    </xf>
    <xf numFmtId="0" fontId="27" fillId="17" borderId="1" xfId="0" applyFont="1" applyFill="1" applyBorder="1" applyAlignment="1">
      <alignment textRotation="90"/>
    </xf>
    <xf numFmtId="0" fontId="59" fillId="5" borderId="1" xfId="0" applyFont="1" applyFill="1" applyBorder="1" applyAlignment="1">
      <alignment textRotation="90"/>
    </xf>
    <xf numFmtId="0" fontId="28" fillId="3" borderId="2" xfId="0" applyFont="1" applyFill="1" applyBorder="1" applyAlignment="1">
      <alignment textRotation="90"/>
    </xf>
    <xf numFmtId="0" fontId="3" fillId="3" borderId="2" xfId="0" applyFont="1" applyFill="1" applyBorder="1" applyAlignment="1">
      <alignment textRotation="90"/>
    </xf>
    <xf numFmtId="0" fontId="3" fillId="17" borderId="1" xfId="0" applyFont="1" applyFill="1" applyBorder="1" applyAlignment="1">
      <alignment textRotation="90"/>
    </xf>
    <xf numFmtId="0" fontId="3" fillId="5" borderId="1" xfId="0" applyFont="1" applyFill="1" applyBorder="1" applyAlignment="1">
      <alignment textRotation="90"/>
    </xf>
    <xf numFmtId="164" fontId="3" fillId="0" borderId="13" xfId="0" applyNumberFormat="1" applyFont="1" applyFill="1" applyBorder="1" applyAlignment="1">
      <alignment horizontal="center"/>
    </xf>
    <xf numFmtId="164" fontId="27" fillId="0" borderId="13" xfId="0" applyNumberFormat="1" applyFont="1" applyFill="1" applyBorder="1" applyAlignment="1">
      <alignment horizontal="center"/>
    </xf>
    <xf numFmtId="164" fontId="3" fillId="5" borderId="13" xfId="0" applyNumberFormat="1" applyFont="1" applyFill="1" applyBorder="1" applyAlignment="1">
      <alignment horizontal="center"/>
    </xf>
    <xf numFmtId="164" fontId="61" fillId="2" borderId="13" xfId="0" applyNumberFormat="1" applyFont="1" applyFill="1" applyBorder="1" applyAlignment="1">
      <alignment horizontal="center"/>
    </xf>
    <xf numFmtId="164" fontId="3" fillId="2" borderId="13" xfId="0" applyNumberFormat="1" applyFont="1" applyFill="1" applyBorder="1" applyAlignment="1">
      <alignment horizontal="center"/>
    </xf>
    <xf numFmtId="0" fontId="4" fillId="0" borderId="13" xfId="0" applyFont="1" applyFill="1" applyBorder="1" applyAlignment="1">
      <alignment horizontal="center" textRotation="90"/>
    </xf>
    <xf numFmtId="0" fontId="27" fillId="17" borderId="1" xfId="0" applyFont="1" applyFill="1" applyBorder="1" applyAlignment="1">
      <alignment horizontal="center" textRotation="90"/>
    </xf>
    <xf numFmtId="0" fontId="3" fillId="17" borderId="2" xfId="0" applyFont="1" applyFill="1" applyBorder="1" applyAlignment="1">
      <alignment horizontal="center" textRotation="90"/>
    </xf>
    <xf numFmtId="0" fontId="3" fillId="5" borderId="2" xfId="0" applyFont="1" applyFill="1" applyBorder="1" applyAlignment="1">
      <alignment horizontal="center" textRotation="90"/>
    </xf>
    <xf numFmtId="0" fontId="3" fillId="17" borderId="3" xfId="0" applyFont="1" applyFill="1" applyBorder="1" applyAlignment="1">
      <alignment horizontal="center" textRotation="90"/>
    </xf>
    <xf numFmtId="0" fontId="59" fillId="5" borderId="1" xfId="0" applyFont="1" applyFill="1" applyBorder="1" applyAlignment="1">
      <alignment horizontal="center" textRotation="90"/>
    </xf>
    <xf numFmtId="0" fontId="3" fillId="5" borderId="1" xfId="0" applyFont="1" applyFill="1" applyBorder="1" applyAlignment="1">
      <alignment horizontal="center" textRotation="90"/>
    </xf>
    <xf numFmtId="164" fontId="59" fillId="5" borderId="13" xfId="0" applyNumberFormat="1" applyFont="1" applyFill="1" applyBorder="1" applyAlignment="1">
      <alignment horizontal="center"/>
    </xf>
    <xf numFmtId="164" fontId="22" fillId="5" borderId="13" xfId="0" applyNumberFormat="1" applyFont="1" applyFill="1" applyBorder="1" applyAlignment="1">
      <alignment horizontal="center"/>
    </xf>
    <xf numFmtId="0" fontId="22" fillId="3" borderId="1" xfId="0" applyFont="1" applyFill="1" applyBorder="1" applyAlignment="1">
      <alignment textRotation="90"/>
    </xf>
    <xf numFmtId="164" fontId="31" fillId="0" borderId="13" xfId="0" applyNumberFormat="1" applyFont="1" applyFill="1" applyBorder="1" applyAlignment="1">
      <alignment horizontal="center"/>
    </xf>
    <xf numFmtId="164" fontId="27" fillId="0" borderId="7" xfId="0" applyNumberFormat="1" applyFont="1" applyFill="1" applyBorder="1" applyAlignment="1">
      <alignment horizontal="center"/>
    </xf>
    <xf numFmtId="164" fontId="27" fillId="0" borderId="15" xfId="0" applyNumberFormat="1" applyFont="1" applyFill="1" applyBorder="1" applyAlignment="1">
      <alignment horizontal="center"/>
    </xf>
    <xf numFmtId="164" fontId="61" fillId="2" borderId="7" xfId="0" applyNumberFormat="1" applyFont="1" applyFill="1" applyBorder="1" applyAlignment="1">
      <alignment horizontal="center"/>
    </xf>
    <xf numFmtId="164" fontId="61" fillId="2" borderId="15" xfId="0" applyNumberFormat="1" applyFont="1" applyFill="1" applyBorder="1" applyAlignment="1">
      <alignment horizontal="center"/>
    </xf>
    <xf numFmtId="164" fontId="3" fillId="2" borderId="7" xfId="0" applyNumberFormat="1" applyFont="1" applyFill="1" applyBorder="1" applyAlignment="1">
      <alignment horizontal="center"/>
    </xf>
    <xf numFmtId="164" fontId="3" fillId="2" borderId="15" xfId="0" applyNumberFormat="1" applyFont="1" applyFill="1" applyBorder="1" applyAlignment="1">
      <alignment horizontal="center"/>
    </xf>
    <xf numFmtId="0" fontId="4" fillId="0" borderId="7" xfId="0" applyFont="1" applyFill="1" applyBorder="1" applyAlignment="1">
      <alignment horizontal="center" textRotation="90"/>
    </xf>
    <xf numFmtId="0" fontId="4" fillId="0" borderId="15" xfId="0" applyFont="1" applyFill="1" applyBorder="1" applyAlignment="1">
      <alignment horizontal="center" textRotation="90"/>
    </xf>
    <xf numFmtId="0" fontId="2" fillId="5" borderId="14" xfId="0" applyFont="1" applyFill="1" applyBorder="1"/>
    <xf numFmtId="0" fontId="8" fillId="3" borderId="56" xfId="0" applyFont="1" applyFill="1" applyBorder="1" applyAlignment="1">
      <alignment horizontal="center"/>
    </xf>
    <xf numFmtId="0" fontId="8" fillId="3" borderId="13" xfId="0" applyFont="1" applyFill="1" applyBorder="1" applyAlignment="1">
      <alignment horizontal="center"/>
    </xf>
    <xf numFmtId="0" fontId="0" fillId="3" borderId="13" xfId="0" applyFill="1" applyBorder="1"/>
    <xf numFmtId="164" fontId="8" fillId="3" borderId="59" xfId="0" applyNumberFormat="1" applyFont="1" applyFill="1" applyBorder="1" applyAlignment="1">
      <alignment horizontal="center"/>
    </xf>
    <xf numFmtId="0" fontId="56" fillId="7" borderId="13" xfId="0" applyFont="1" applyFill="1" applyBorder="1" applyAlignment="1">
      <alignment horizontal="center" vertical="center" wrapText="1"/>
    </xf>
    <xf numFmtId="0" fontId="31" fillId="7" borderId="14" xfId="0" applyFont="1" applyFill="1" applyBorder="1" applyAlignment="1">
      <alignment horizontal="center"/>
    </xf>
    <xf numFmtId="0" fontId="25" fillId="3" borderId="12" xfId="0" applyFont="1" applyFill="1" applyBorder="1" applyAlignment="1">
      <alignment horizontal="center" textRotation="90"/>
    </xf>
    <xf numFmtId="1" fontId="27" fillId="3" borderId="14" xfId="0" applyNumberFormat="1" applyFont="1" applyFill="1" applyBorder="1" applyAlignment="1">
      <alignment horizontal="center"/>
    </xf>
    <xf numFmtId="0" fontId="25" fillId="0" borderId="13" xfId="0" applyFont="1" applyBorder="1" applyAlignment="1">
      <alignment horizontal="center" vertical="center" wrapText="1"/>
    </xf>
    <xf numFmtId="0" fontId="29" fillId="0" borderId="14" xfId="0" applyFont="1" applyBorder="1" applyAlignment="1">
      <alignment horizontal="center"/>
    </xf>
    <xf numFmtId="0" fontId="4" fillId="5" borderId="19" xfId="0" applyFont="1" applyFill="1" applyBorder="1" applyAlignment="1">
      <alignment horizontal="center" textRotation="90"/>
    </xf>
    <xf numFmtId="0" fontId="0" fillId="0" borderId="19" xfId="0" applyBorder="1"/>
    <xf numFmtId="164" fontId="3" fillId="3" borderId="56" xfId="0" applyNumberFormat="1" applyFont="1" applyFill="1" applyBorder="1" applyAlignment="1">
      <alignment horizontal="center"/>
    </xf>
    <xf numFmtId="164" fontId="3" fillId="3" borderId="51" xfId="0" applyNumberFormat="1" applyFont="1" applyFill="1" applyBorder="1" applyAlignment="1">
      <alignment horizontal="center"/>
    </xf>
    <xf numFmtId="164" fontId="3" fillId="3" borderId="53" xfId="0" applyNumberFormat="1" applyFont="1" applyFill="1" applyBorder="1" applyAlignment="1">
      <alignment horizontal="center"/>
    </xf>
    <xf numFmtId="0" fontId="4" fillId="5" borderId="62" xfId="0" applyFont="1" applyFill="1" applyBorder="1" applyAlignment="1">
      <alignment horizontal="center" textRotation="90"/>
    </xf>
    <xf numFmtId="0" fontId="4" fillId="5" borderId="17" xfId="0" applyFont="1" applyFill="1" applyBorder="1" applyAlignment="1">
      <alignment horizontal="center" textRotation="90"/>
    </xf>
    <xf numFmtId="0" fontId="4" fillId="3" borderId="11" xfId="0" applyFont="1" applyFill="1" applyBorder="1" applyAlignment="1">
      <alignment horizontal="center" textRotation="90"/>
    </xf>
    <xf numFmtId="1" fontId="3" fillId="0" borderId="32" xfId="0" applyNumberFormat="1" applyFont="1" applyBorder="1" applyAlignment="1">
      <alignment horizontal="center"/>
    </xf>
    <xf numFmtId="1" fontId="3" fillId="3" borderId="81" xfId="0" applyNumberFormat="1" applyFont="1" applyFill="1" applyBorder="1" applyAlignment="1">
      <alignment horizontal="center"/>
    </xf>
    <xf numFmtId="164" fontId="3" fillId="3" borderId="13" xfId="0" applyNumberFormat="1" applyFont="1" applyFill="1" applyBorder="1" applyAlignment="1">
      <alignment horizontal="center"/>
    </xf>
    <xf numFmtId="164" fontId="3" fillId="3" borderId="7" xfId="0" applyNumberFormat="1" applyFont="1" applyFill="1" applyBorder="1" applyAlignment="1">
      <alignment horizontal="center"/>
    </xf>
    <xf numFmtId="164" fontId="3" fillId="3" borderId="15" xfId="0" applyNumberFormat="1" applyFont="1" applyFill="1" applyBorder="1" applyAlignment="1">
      <alignment horizontal="center"/>
    </xf>
    <xf numFmtId="0" fontId="7" fillId="7" borderId="3" xfId="0" applyFont="1" applyFill="1" applyBorder="1" applyAlignment="1">
      <alignment textRotation="90"/>
    </xf>
    <xf numFmtId="0" fontId="7" fillId="7" borderId="1" xfId="0" applyFont="1" applyFill="1" applyBorder="1" applyAlignment="1">
      <alignment textRotation="90"/>
    </xf>
    <xf numFmtId="0" fontId="18" fillId="7" borderId="1" xfId="0" applyFont="1" applyFill="1" applyBorder="1" applyAlignment="1">
      <alignment textRotation="90"/>
    </xf>
    <xf numFmtId="0" fontId="18" fillId="7" borderId="5" xfId="0" applyFont="1" applyFill="1" applyBorder="1" applyAlignment="1">
      <alignment textRotation="90"/>
    </xf>
    <xf numFmtId="164" fontId="31" fillId="0" borderId="56" xfId="0" applyNumberFormat="1" applyFont="1" applyFill="1" applyBorder="1" applyAlignment="1">
      <alignment horizontal="center"/>
    </xf>
    <xf numFmtId="164" fontId="8" fillId="5" borderId="7" xfId="0" applyNumberFormat="1" applyFont="1" applyFill="1" applyBorder="1"/>
    <xf numFmtId="164" fontId="3" fillId="0" borderId="7" xfId="0" applyNumberFormat="1" applyFont="1" applyFill="1" applyBorder="1" applyAlignment="1">
      <alignment horizontal="center"/>
    </xf>
    <xf numFmtId="164" fontId="8" fillId="0" borderId="90" xfId="0" applyNumberFormat="1" applyFont="1" applyBorder="1"/>
    <xf numFmtId="0" fontId="10" fillId="3" borderId="15" xfId="0" applyFont="1" applyFill="1" applyBorder="1"/>
    <xf numFmtId="0" fontId="15" fillId="5" borderId="8" xfId="0" applyFont="1" applyFill="1" applyBorder="1"/>
    <xf numFmtId="0" fontId="15" fillId="5" borderId="14" xfId="0" applyFont="1" applyFill="1" applyBorder="1"/>
    <xf numFmtId="164" fontId="3" fillId="0" borderId="15" xfId="0" applyNumberFormat="1" applyFont="1" applyFill="1" applyBorder="1" applyAlignment="1">
      <alignment horizontal="center"/>
    </xf>
    <xf numFmtId="164" fontId="3" fillId="5" borderId="7" xfId="0" applyNumberFormat="1" applyFont="1" applyFill="1" applyBorder="1" applyAlignment="1">
      <alignment horizontal="center"/>
    </xf>
    <xf numFmtId="164" fontId="3" fillId="5" borderId="15" xfId="0" applyNumberFormat="1" applyFont="1" applyFill="1" applyBorder="1" applyAlignment="1">
      <alignment horizontal="center"/>
    </xf>
    <xf numFmtId="164" fontId="27" fillId="3" borderId="15" xfId="0" applyNumberFormat="1" applyFont="1" applyFill="1" applyBorder="1" applyAlignment="1">
      <alignment horizontal="center"/>
    </xf>
    <xf numFmtId="164" fontId="59" fillId="5" borderId="7" xfId="0" applyNumberFormat="1" applyFont="1" applyFill="1" applyBorder="1" applyAlignment="1">
      <alignment horizontal="center"/>
    </xf>
    <xf numFmtId="164" fontId="59" fillId="5" borderId="15" xfId="0" applyNumberFormat="1" applyFont="1" applyFill="1" applyBorder="1" applyAlignment="1">
      <alignment horizontal="center"/>
    </xf>
    <xf numFmtId="164" fontId="31" fillId="0" borderId="53" xfId="0" applyNumberFormat="1" applyFont="1" applyBorder="1" applyAlignment="1">
      <alignment horizontal="center"/>
    </xf>
    <xf numFmtId="164" fontId="29" fillId="0" borderId="15" xfId="0" applyNumberFormat="1" applyFont="1" applyBorder="1" applyAlignment="1">
      <alignment horizontal="center"/>
    </xf>
    <xf numFmtId="164" fontId="31" fillId="5" borderId="51" xfId="0" applyNumberFormat="1" applyFont="1" applyFill="1" applyBorder="1" applyAlignment="1">
      <alignment horizontal="center"/>
    </xf>
    <xf numFmtId="2" fontId="31" fillId="0" borderId="51" xfId="0" applyNumberFormat="1" applyFont="1" applyBorder="1" applyAlignment="1">
      <alignment horizontal="center"/>
    </xf>
    <xf numFmtId="2" fontId="31" fillId="0" borderId="7" xfId="0" applyNumberFormat="1" applyFont="1" applyBorder="1" applyAlignment="1">
      <alignment horizontal="center"/>
    </xf>
    <xf numFmtId="0" fontId="3" fillId="3" borderId="12" xfId="0" applyFont="1" applyFill="1" applyBorder="1" applyAlignment="1">
      <alignment textRotation="90"/>
    </xf>
    <xf numFmtId="0" fontId="16" fillId="0" borderId="12" xfId="0" applyFont="1" applyFill="1" applyBorder="1"/>
    <xf numFmtId="164" fontId="29" fillId="7" borderId="7" xfId="0" applyNumberFormat="1" applyFont="1" applyFill="1" applyBorder="1" applyAlignment="1">
      <alignment horizontal="center"/>
    </xf>
    <xf numFmtId="0" fontId="33" fillId="5" borderId="14" xfId="0" applyFont="1" applyFill="1" applyBorder="1"/>
    <xf numFmtId="0" fontId="38" fillId="5" borderId="20" xfId="0" applyFont="1" applyFill="1" applyBorder="1"/>
    <xf numFmtId="0" fontId="38" fillId="5" borderId="32" xfId="0" applyFont="1" applyFill="1" applyBorder="1"/>
    <xf numFmtId="0" fontId="34" fillId="5" borderId="8" xfId="0" applyFont="1" applyFill="1" applyBorder="1"/>
    <xf numFmtId="0" fontId="34" fillId="5" borderId="14" xfId="0" applyFont="1" applyFill="1" applyBorder="1"/>
    <xf numFmtId="0" fontId="52" fillId="5" borderId="15" xfId="0" applyFont="1" applyFill="1" applyBorder="1" applyAlignment="1">
      <alignment horizontal="center"/>
    </xf>
    <xf numFmtId="0" fontId="53" fillId="5" borderId="65" xfId="1" applyFont="1" applyFill="1" applyBorder="1" applyAlignment="1">
      <alignment horizontal="center"/>
    </xf>
    <xf numFmtId="0" fontId="52" fillId="5" borderId="65" xfId="0" applyFont="1" applyFill="1" applyBorder="1" applyAlignment="1">
      <alignment horizontal="center"/>
    </xf>
    <xf numFmtId="0" fontId="52" fillId="5" borderId="72" xfId="0" applyFont="1" applyFill="1" applyBorder="1"/>
    <xf numFmtId="0" fontId="52" fillId="5" borderId="73" xfId="0" applyFont="1" applyFill="1" applyBorder="1"/>
    <xf numFmtId="0" fontId="33" fillId="3" borderId="7" xfId="1" applyFont="1" applyFill="1" applyBorder="1" applyAlignment="1">
      <alignment horizontal="center"/>
    </xf>
    <xf numFmtId="0" fontId="33" fillId="3" borderId="7" xfId="3" applyFont="1" applyFill="1" applyBorder="1" applyAlignment="1">
      <alignment horizontal="center"/>
    </xf>
    <xf numFmtId="0" fontId="33" fillId="3" borderId="8" xfId="3" applyFont="1" applyFill="1" applyBorder="1"/>
    <xf numFmtId="0" fontId="33" fillId="3" borderId="14" xfId="3" applyFont="1" applyFill="1" applyBorder="1"/>
    <xf numFmtId="0" fontId="13" fillId="5" borderId="8" xfId="0" applyFont="1" applyFill="1" applyBorder="1"/>
    <xf numFmtId="0" fontId="13" fillId="5" borderId="14" xfId="0" applyFont="1" applyFill="1" applyBorder="1"/>
    <xf numFmtId="0" fontId="17" fillId="5" borderId="15" xfId="0" applyFont="1" applyFill="1" applyBorder="1" applyAlignment="1">
      <alignment horizontal="center"/>
    </xf>
    <xf numFmtId="0" fontId="38" fillId="5" borderId="15" xfId="0" applyFont="1" applyFill="1" applyBorder="1" applyAlignment="1">
      <alignment horizontal="center"/>
    </xf>
    <xf numFmtId="0" fontId="2" fillId="5" borderId="15" xfId="0" applyFont="1" applyFill="1" applyBorder="1" applyAlignment="1">
      <alignment horizontal="center"/>
    </xf>
    <xf numFmtId="0" fontId="35" fillId="0" borderId="14" xfId="0" applyFont="1" applyFill="1" applyBorder="1"/>
  </cellXfs>
  <cellStyles count="5">
    <cellStyle name="Normal" xfId="0" builtinId="0"/>
    <cellStyle name="Normal 14" xfId="3"/>
    <cellStyle name="Normal 15" xfId="4"/>
    <cellStyle name="Normal 2" xfId="1"/>
    <cellStyle name="Normal_Trích ngang kỳ I (2018- 2019)" xfId="2"/>
  </cellStyles>
  <dxfs count="66">
    <dxf>
      <font>
        <color rgb="FFFF00FF"/>
      </font>
    </dxf>
    <dxf>
      <font>
        <color rgb="FFFF00FF"/>
      </font>
    </dxf>
    <dxf>
      <font>
        <color rgb="FFFF00FF"/>
      </font>
    </dxf>
    <dxf>
      <font>
        <color rgb="FFFF0000"/>
      </font>
    </dxf>
    <dxf>
      <font>
        <color rgb="FFFF00FF"/>
      </font>
    </dxf>
    <dxf>
      <font>
        <color rgb="FFFF00FF"/>
      </font>
    </dxf>
    <dxf>
      <font>
        <color auto="1"/>
      </font>
    </dxf>
    <dxf>
      <font>
        <color rgb="FFFF00FF"/>
      </font>
    </dxf>
    <dxf>
      <font>
        <color rgb="FFFF00FF"/>
      </font>
    </dxf>
    <dxf>
      <font>
        <color rgb="FFFF00FF"/>
      </font>
    </dxf>
    <dxf>
      <font>
        <color rgb="FFFF00FF"/>
      </font>
    </dxf>
    <dxf>
      <font>
        <color rgb="FFFF00FF"/>
      </font>
    </dxf>
    <dxf>
      <font>
        <color rgb="FFFF00FF"/>
      </font>
    </dxf>
    <dxf>
      <font>
        <color rgb="FFFF00FF"/>
      </font>
    </dxf>
    <dxf>
      <font>
        <color rgb="FFFF00FF"/>
      </font>
    </dxf>
    <dxf>
      <font>
        <condense val="0"/>
        <extend val="0"/>
        <color indexed="14"/>
      </font>
      <fill>
        <patternFill patternType="none">
          <bgColor indexed="65"/>
        </patternFill>
      </fill>
    </dxf>
    <dxf>
      <font>
        <color rgb="FFFF00FF"/>
      </font>
    </dxf>
    <dxf>
      <font>
        <color rgb="FFFF00FF"/>
      </font>
    </dxf>
    <dxf>
      <font>
        <color rgb="FFFF00FF"/>
      </font>
    </dxf>
    <dxf>
      <font>
        <condense val="0"/>
        <extend val="0"/>
        <color indexed="14"/>
      </font>
      <fill>
        <patternFill patternType="none">
          <bgColor indexed="65"/>
        </patternFill>
      </fill>
    </dxf>
    <dxf>
      <font>
        <color rgb="FFFF00FF"/>
      </font>
    </dxf>
    <dxf>
      <font>
        <color rgb="FFFF00FF"/>
      </font>
    </dxf>
    <dxf>
      <font>
        <condense val="0"/>
        <extend val="0"/>
        <color indexed="14"/>
      </font>
      <fill>
        <patternFill patternType="none">
          <bgColor indexed="65"/>
        </patternFill>
      </fill>
    </dxf>
    <dxf>
      <font>
        <color rgb="FFFF00FF"/>
      </font>
    </dxf>
    <dxf>
      <font>
        <color rgb="FFFF00FF"/>
      </font>
    </dxf>
    <dxf>
      <font>
        <condense val="0"/>
        <extend val="0"/>
        <color indexed="14"/>
      </font>
      <fill>
        <patternFill patternType="none">
          <bgColor indexed="65"/>
        </patternFill>
      </fill>
    </dxf>
    <dxf>
      <font>
        <color rgb="FFFF00FF"/>
      </font>
    </dxf>
    <dxf>
      <font>
        <color rgb="FFFF00FF"/>
      </font>
    </dxf>
    <dxf>
      <font>
        <color rgb="FFFF00FF"/>
      </font>
    </dxf>
    <dxf>
      <font>
        <condense val="0"/>
        <extend val="0"/>
        <color indexed="14"/>
      </font>
      <fill>
        <patternFill patternType="none">
          <bgColor indexed="65"/>
        </patternFill>
      </fill>
    </dxf>
    <dxf>
      <font>
        <color rgb="FFFF00FF"/>
      </font>
    </dxf>
    <dxf>
      <font>
        <color rgb="FFFF00FF"/>
      </font>
    </dxf>
    <dxf>
      <font>
        <condense val="0"/>
        <extend val="0"/>
        <color indexed="14"/>
      </font>
      <fill>
        <patternFill patternType="none">
          <bgColor indexed="65"/>
        </patternFill>
      </fill>
    </dxf>
    <dxf>
      <font>
        <color rgb="FFFF00FF"/>
      </font>
    </dxf>
    <dxf>
      <font>
        <color rgb="FFFF00FF"/>
      </font>
    </dxf>
    <dxf>
      <font>
        <color rgb="FFFF00FF"/>
      </font>
    </dxf>
    <dxf>
      <font>
        <condense val="0"/>
        <extend val="0"/>
        <color indexed="14"/>
      </font>
      <fill>
        <patternFill patternType="none">
          <bgColor indexed="65"/>
        </patternFill>
      </fill>
    </dxf>
    <dxf>
      <font>
        <color rgb="FFFF00FF"/>
      </font>
    </dxf>
    <dxf>
      <font>
        <color rgb="FFFF00FF"/>
      </font>
    </dxf>
    <dxf>
      <font>
        <color rgb="FFFF00FF"/>
      </font>
    </dxf>
    <dxf>
      <font>
        <condense val="0"/>
        <extend val="0"/>
        <color indexed="14"/>
      </font>
      <fill>
        <patternFill patternType="none">
          <bgColor indexed="65"/>
        </patternFill>
      </fill>
    </dxf>
    <dxf>
      <font>
        <color rgb="FFFF00FF"/>
      </font>
    </dxf>
    <dxf>
      <font>
        <color rgb="FFFF00FF"/>
      </font>
    </dxf>
    <dxf>
      <font>
        <color rgb="FFFF00FF"/>
      </font>
    </dxf>
    <dxf>
      <font>
        <condense val="0"/>
        <extend val="0"/>
        <color indexed="14"/>
      </font>
      <fill>
        <patternFill patternType="none">
          <bgColor indexed="65"/>
        </patternFill>
      </fill>
    </dxf>
    <dxf>
      <font>
        <color rgb="FFFF00FF"/>
      </font>
    </dxf>
    <dxf>
      <font>
        <color rgb="FFFF00FF"/>
      </font>
    </dxf>
    <dxf>
      <font>
        <color rgb="FFFF00FF"/>
      </font>
    </dxf>
    <dxf>
      <font>
        <condense val="0"/>
        <extend val="0"/>
        <color indexed="14"/>
      </font>
      <fill>
        <patternFill patternType="none">
          <bgColor indexed="65"/>
        </patternFill>
      </fill>
    </dxf>
    <dxf>
      <font>
        <color rgb="FFFF00FF"/>
      </font>
    </dxf>
    <dxf>
      <font>
        <color rgb="FFFF00FF"/>
      </font>
    </dxf>
    <dxf>
      <font>
        <color rgb="FFFF00FF"/>
      </font>
    </dxf>
    <dxf>
      <font>
        <condense val="0"/>
        <extend val="0"/>
        <color indexed="14"/>
      </font>
      <fill>
        <patternFill patternType="none">
          <bgColor indexed="65"/>
        </patternFill>
      </fill>
    </dxf>
    <dxf>
      <font>
        <color rgb="FFFF00FF"/>
      </font>
    </dxf>
    <dxf>
      <font>
        <color rgb="FFFF00FF"/>
      </font>
    </dxf>
    <dxf>
      <font>
        <color rgb="FFFF00FF"/>
      </font>
    </dxf>
    <dxf>
      <font>
        <condense val="0"/>
        <extend val="0"/>
        <color indexed="14"/>
      </font>
      <fill>
        <patternFill patternType="none">
          <bgColor indexed="65"/>
        </patternFill>
      </fill>
    </dxf>
    <dxf>
      <font>
        <color rgb="FFFF00FF"/>
      </font>
    </dxf>
    <dxf>
      <font>
        <color rgb="FFFF00FF"/>
      </font>
    </dxf>
    <dxf>
      <font>
        <color rgb="FFFF00FF"/>
      </font>
    </dxf>
    <dxf>
      <font>
        <condense val="0"/>
        <extend val="0"/>
        <color indexed="14"/>
      </font>
      <fill>
        <patternFill patternType="none">
          <bgColor indexed="65"/>
        </patternFill>
      </fill>
    </dxf>
    <dxf>
      <font>
        <color rgb="FFFF00FF"/>
      </font>
    </dxf>
    <dxf>
      <font>
        <color rgb="FFFF00FF"/>
      </font>
    </dxf>
    <dxf>
      <font>
        <condense val="0"/>
        <extend val="0"/>
        <color indexed="14"/>
      </font>
      <fill>
        <patternFill patternType="none">
          <bgColor indexed="65"/>
        </patternFill>
      </fill>
    </dxf>
    <dxf>
      <font>
        <color rgb="FFFF00FF"/>
      </font>
    </dxf>
    <dxf>
      <font>
        <color rgb="FFFF00FF"/>
      </font>
    </dxf>
  </dxfs>
  <tableStyles count="0" defaultTableStyle="TableStyleMedium9" defaultPivotStyle="PivotStyleLight16"/>
  <colors>
    <mruColors>
      <color rgb="FF00FFFF"/>
    </mruColors>
  </colors>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AX20"/>
  <sheetViews>
    <sheetView topLeftCell="C1" workbookViewId="0">
      <selection activeCell="D26" sqref="D26"/>
    </sheetView>
  </sheetViews>
  <sheetFormatPr defaultRowHeight="16.5"/>
  <cols>
    <col min="1" max="1" width="5.140625" customWidth="1"/>
    <col min="2" max="2" width="7.85546875" style="25" customWidth="1"/>
    <col min="3" max="3" width="14.85546875" style="25" customWidth="1"/>
    <col min="4" max="4" width="20.140625" style="25" customWidth="1"/>
    <col min="5" max="5" width="8.85546875" style="25" customWidth="1"/>
    <col min="6" max="6" width="12" hidden="1" customWidth="1"/>
    <col min="7" max="7" width="14.85546875" customWidth="1"/>
    <col min="8" max="8" width="8.85546875" hidden="1" customWidth="1"/>
    <col min="9" max="9" width="28" hidden="1" customWidth="1"/>
    <col min="10" max="10" width="49.28515625" customWidth="1"/>
    <col min="11" max="11" width="6.42578125" customWidth="1"/>
    <col min="12" max="25" width="4.5703125" customWidth="1"/>
    <col min="26" max="34" width="4" customWidth="1"/>
    <col min="35" max="35" width="4.85546875" customWidth="1"/>
    <col min="36" max="36" width="5.140625" customWidth="1"/>
    <col min="37" max="37" width="5.28515625" customWidth="1"/>
    <col min="38" max="38" width="4.5703125" customWidth="1"/>
    <col min="39" max="39" width="5" customWidth="1"/>
    <col min="40" max="40" width="5.28515625" customWidth="1"/>
    <col min="41" max="41" width="5.140625" customWidth="1"/>
    <col min="42" max="42" width="4.85546875" customWidth="1"/>
    <col min="43" max="43" width="5" customWidth="1"/>
    <col min="44" max="44" width="4.42578125" customWidth="1"/>
    <col min="45" max="46" width="4.28515625" customWidth="1"/>
    <col min="47" max="47" width="4.42578125" customWidth="1"/>
    <col min="48" max="48" width="4.140625" customWidth="1"/>
    <col min="49" max="50" width="4.42578125" customWidth="1"/>
  </cols>
  <sheetData>
    <row r="1" spans="1:50" ht="27" customHeight="1">
      <c r="A1" s="267"/>
      <c r="B1" s="267"/>
      <c r="C1" s="267"/>
      <c r="D1" s="267"/>
      <c r="E1" s="267"/>
      <c r="F1" s="267"/>
      <c r="G1" s="267"/>
      <c r="H1" s="267"/>
      <c r="I1" s="267"/>
      <c r="J1" s="267"/>
      <c r="K1" s="267">
        <f>SUM(L1:AX1)</f>
        <v>101</v>
      </c>
      <c r="L1" s="267">
        <v>2</v>
      </c>
      <c r="M1" s="267">
        <v>3</v>
      </c>
      <c r="N1" s="267">
        <v>2</v>
      </c>
      <c r="O1" s="267">
        <v>3</v>
      </c>
      <c r="P1" s="267">
        <v>3</v>
      </c>
      <c r="Q1" s="267">
        <v>3</v>
      </c>
      <c r="R1" s="267">
        <v>5</v>
      </c>
      <c r="S1" s="523">
        <v>2</v>
      </c>
      <c r="T1" s="523">
        <v>2</v>
      </c>
      <c r="U1" s="523">
        <v>3</v>
      </c>
      <c r="V1" s="523">
        <v>4</v>
      </c>
      <c r="W1" s="523">
        <v>3</v>
      </c>
      <c r="X1" s="523">
        <v>3</v>
      </c>
      <c r="Y1" s="523">
        <v>3</v>
      </c>
      <c r="Z1" s="523">
        <v>3</v>
      </c>
      <c r="AA1" s="523">
        <v>3</v>
      </c>
      <c r="AB1" s="523">
        <v>2</v>
      </c>
      <c r="AC1" s="523">
        <v>3</v>
      </c>
      <c r="AD1" s="523">
        <v>2</v>
      </c>
      <c r="AE1" s="523">
        <v>4</v>
      </c>
      <c r="AF1" s="523">
        <v>1</v>
      </c>
      <c r="AG1" s="523">
        <v>2</v>
      </c>
      <c r="AH1" s="523">
        <v>3</v>
      </c>
      <c r="AI1" s="523">
        <v>3</v>
      </c>
      <c r="AJ1" s="523">
        <v>2</v>
      </c>
      <c r="AK1" s="523">
        <v>3</v>
      </c>
      <c r="AL1" s="523">
        <v>2</v>
      </c>
      <c r="AM1" s="523">
        <v>2</v>
      </c>
      <c r="AN1" s="523">
        <v>2</v>
      </c>
      <c r="AO1" s="523">
        <v>1</v>
      </c>
      <c r="AP1" s="523">
        <v>1</v>
      </c>
      <c r="AQ1" s="523">
        <v>2</v>
      </c>
      <c r="AR1" s="523">
        <v>3</v>
      </c>
      <c r="AS1" s="523">
        <v>3</v>
      </c>
      <c r="AT1" s="523">
        <v>1</v>
      </c>
      <c r="AU1" s="523">
        <v>1</v>
      </c>
      <c r="AV1" s="523">
        <v>2</v>
      </c>
      <c r="AW1" s="523">
        <v>4</v>
      </c>
      <c r="AX1" s="523">
        <v>5</v>
      </c>
    </row>
    <row r="2" spans="1:50" ht="195.75" customHeight="1">
      <c r="A2" s="268" t="s">
        <v>0</v>
      </c>
      <c r="B2" s="269" t="s">
        <v>2</v>
      </c>
      <c r="C2" s="269" t="s">
        <v>1</v>
      </c>
      <c r="D2" s="269" t="s">
        <v>3</v>
      </c>
      <c r="E2" s="270" t="s">
        <v>4</v>
      </c>
      <c r="F2" s="271"/>
      <c r="G2" s="268" t="s">
        <v>5</v>
      </c>
      <c r="H2" s="268" t="s">
        <v>7</v>
      </c>
      <c r="I2" s="268" t="s">
        <v>6</v>
      </c>
      <c r="J2" s="272" t="s">
        <v>432</v>
      </c>
      <c r="K2" s="272" t="s">
        <v>433</v>
      </c>
      <c r="L2" s="521" t="s">
        <v>890</v>
      </c>
      <c r="M2" s="521" t="s">
        <v>871</v>
      </c>
      <c r="N2" s="522" t="s">
        <v>45</v>
      </c>
      <c r="O2" s="522" t="s">
        <v>82</v>
      </c>
      <c r="P2" s="522" t="s">
        <v>430</v>
      </c>
      <c r="Q2" s="522" t="s">
        <v>57</v>
      </c>
      <c r="R2" s="522" t="s">
        <v>60</v>
      </c>
      <c r="S2" s="522" t="s">
        <v>495</v>
      </c>
      <c r="T2" s="522" t="s">
        <v>500</v>
      </c>
      <c r="U2" s="522" t="s">
        <v>534</v>
      </c>
      <c r="V2" s="522" t="s">
        <v>559</v>
      </c>
      <c r="W2" s="522" t="s">
        <v>585</v>
      </c>
      <c r="X2" s="522" t="s">
        <v>610</v>
      </c>
      <c r="Y2" s="522" t="s">
        <v>650</v>
      </c>
      <c r="Z2" s="522" t="s">
        <v>658</v>
      </c>
      <c r="AA2" s="522" t="s">
        <v>684</v>
      </c>
      <c r="AB2" s="522" t="s">
        <v>715</v>
      </c>
      <c r="AC2" s="522" t="s">
        <v>711</v>
      </c>
      <c r="AD2" s="522" t="s">
        <v>728</v>
      </c>
      <c r="AE2" s="918" t="s">
        <v>736</v>
      </c>
      <c r="AF2" s="918" t="s">
        <v>859</v>
      </c>
      <c r="AG2" s="522" t="s">
        <v>819</v>
      </c>
      <c r="AH2" s="522" t="s">
        <v>827</v>
      </c>
      <c r="AI2" s="522" t="s">
        <v>929</v>
      </c>
      <c r="AJ2" s="522" t="s">
        <v>933</v>
      </c>
      <c r="AK2" s="522" t="s">
        <v>939</v>
      </c>
      <c r="AL2" s="522" t="s">
        <v>947</v>
      </c>
      <c r="AM2" s="522" t="s">
        <v>955</v>
      </c>
      <c r="AN2" s="522" t="s">
        <v>963</v>
      </c>
      <c r="AO2" s="522" t="s">
        <v>1089</v>
      </c>
      <c r="AP2" s="522" t="s">
        <v>1097</v>
      </c>
      <c r="AQ2" s="522" t="s">
        <v>1105</v>
      </c>
      <c r="AR2" s="919" t="s">
        <v>1145</v>
      </c>
      <c r="AS2" s="919" t="s">
        <v>1153</v>
      </c>
      <c r="AT2" s="919" t="s">
        <v>1158</v>
      </c>
      <c r="AU2" s="919" t="s">
        <v>1276</v>
      </c>
      <c r="AV2" s="919" t="s">
        <v>1159</v>
      </c>
      <c r="AW2" s="1093" t="s">
        <v>1298</v>
      </c>
      <c r="AX2" s="1093" t="s">
        <v>1442</v>
      </c>
    </row>
    <row r="3" spans="1:50" s="62" customFormat="1" ht="63.75" customHeight="1">
      <c r="A3" s="103">
        <v>1</v>
      </c>
      <c r="B3" s="104" t="s">
        <v>87</v>
      </c>
      <c r="C3" s="105" t="s">
        <v>134</v>
      </c>
      <c r="D3" s="116" t="s">
        <v>88</v>
      </c>
      <c r="E3" s="119" t="s">
        <v>28</v>
      </c>
      <c r="F3" s="106"/>
      <c r="G3" s="107" t="s">
        <v>113</v>
      </c>
      <c r="H3" s="107" t="s">
        <v>8</v>
      </c>
      <c r="I3" s="277" t="s">
        <v>413</v>
      </c>
      <c r="J3" s="273" t="str">
        <f>IF(L3="x",$L$2&amp;",",)&amp;IF(M3="x",$M$2&amp;",",)&amp;IF(N3="x",$N$2&amp;",",)&amp;IF(O3="x",$O$2&amp;",",)&amp;IF(P3="x",$P$2&amp;",",)&amp;IF(Q3="x",$Q$2&amp;",",)&amp;IF(R3="x",$R$2&amp;",",)&amp;IF(S3="x",$S$2&amp;",",)&amp;IF(T3="x",$T$2&amp;",",)&amp;IF(U3="x",$U$2&amp;",",)&amp;IF(V3="x",$V$2&amp;",",)&amp;IF(W3="x",$W$2&amp;",",)&amp;IF(X3="x",$X$2&amp;",",)&amp;IF(Y3="x",$Y$2&amp;",",)&amp;IF(Z3="x",$Z$2&amp;",",)&amp;IF(AA3="x",$AA$2&amp;",",)&amp;IF(AB3="x",$AB$2&amp;",",)&amp;IF(AC3="x",$AC$2&amp;",",)&amp;IF(AD3="x",$AD$2&amp;",",)&amp;IF(AE3="x",$AE$2&amp;",",)&amp;IF(AF3="x",$AF$2&amp;",",)&amp;IF(AG3="x",$AG$2&amp;",",)&amp;IF(AH3="x",$AH$2&amp;",",)&amp;IF(AI3="x",$AI$2&amp;",",)&amp;IF(AJ3="x",$AJ$2&amp;",",)&amp;IF(AK3="x",$AK$2&amp;",",)&amp;IF(AL3="x",$AL$2&amp;",",)&amp;IF(AM3="x",$AM$2&amp;",",)&amp;IF(AN3="x",$AN$2&amp;",",)&amp;IF(AO3="x",$AO$2&amp;",",)&amp;IF(AP3="x",$AP$2&amp;",",)&amp;IF(AQ3="x",$AQ$2&amp;",",)&amp;IF(AR3="x",$AR$2&amp;",",)&amp;IF(AS3="x",$AS$2&amp;",",)&amp;IF(AT3="x",$AT$2&amp;",",)&amp;IF(AU3="x",$AU$2&amp;",",)&amp;IF(AV3="x",$AV$2&amp;",",)&amp;IF(AW3="x",$AW$2&amp;",",)&amp;IF(AX3="x",$AX$2&amp;",",)</f>
        <v/>
      </c>
      <c r="K3" s="274">
        <f>SUMIF(L3:AX3,"x",$L$1:$AX$1)</f>
        <v>0</v>
      </c>
      <c r="L3" s="275" t="str">
        <f>IF('CK7'!M2&lt;1,"x"," ")</f>
        <v xml:space="preserve"> </v>
      </c>
      <c r="M3" s="275" t="str">
        <f>IF('CK7'!Q2&lt;1,"x"," ")</f>
        <v xml:space="preserve"> </v>
      </c>
      <c r="N3" s="275" t="str">
        <f>IF('CK7'!Y2&lt;1,"x"," ")</f>
        <v xml:space="preserve"> </v>
      </c>
      <c r="O3" s="275" t="str">
        <f>IF('CK7'!AJ2&lt;1,"x"," ")</f>
        <v xml:space="preserve"> </v>
      </c>
      <c r="P3" s="275" t="str">
        <f>IF('CK7'!AU2&lt;1,"x"," ")</f>
        <v xml:space="preserve"> </v>
      </c>
      <c r="Q3" s="275" t="str">
        <f>IF('CK7'!BF2&lt;1,"x"," ")</f>
        <v xml:space="preserve"> </v>
      </c>
      <c r="R3" s="275" t="str">
        <f>IF('CK7'!BQ2&lt;1,"x"," ")</f>
        <v xml:space="preserve"> </v>
      </c>
      <c r="S3" s="275" t="str">
        <f>IF('CK7'!CJ2&lt;1,"x"," ")</f>
        <v xml:space="preserve"> </v>
      </c>
      <c r="T3" s="275" t="str">
        <f>IF('CK7'!CU2&lt;1,"x"," ")</f>
        <v xml:space="preserve"> </v>
      </c>
      <c r="U3" s="275" t="str">
        <f>IF('CK7'!DF2&lt;1,"x"," ")</f>
        <v xml:space="preserve"> </v>
      </c>
      <c r="V3" s="275" t="str">
        <f>IF('CK7'!DQ2&lt;1,"x"," ")</f>
        <v xml:space="preserve"> </v>
      </c>
      <c r="W3" s="275" t="str">
        <f>IF('CK7'!EB2&lt;1,"x"," ")</f>
        <v xml:space="preserve"> </v>
      </c>
      <c r="X3" s="275" t="str">
        <f>IF('CK7'!EM2&lt;1,"x"," ")</f>
        <v xml:space="preserve"> </v>
      </c>
      <c r="Y3" s="275" t="str">
        <f>IF('CK7'!EX2&lt;1,"x"," ")</f>
        <v xml:space="preserve"> </v>
      </c>
      <c r="Z3" s="275" t="str">
        <f>IF('CK7'!FT2&lt;1,"x"," ")</f>
        <v xml:space="preserve"> </v>
      </c>
      <c r="AA3" s="275" t="str">
        <f>IF('CK7'!GE2&lt;1,"x"," ")</f>
        <v xml:space="preserve"> </v>
      </c>
      <c r="AB3" s="275" t="str">
        <f>IF('CK7'!GP2&lt;1,"x"," ")</f>
        <v xml:space="preserve"> </v>
      </c>
      <c r="AC3" s="275" t="str">
        <f>IF('CK7'!HA2&lt;1,"x"," ")</f>
        <v xml:space="preserve"> </v>
      </c>
      <c r="AD3" s="275" t="str">
        <f>IF('CK7'!HL2&lt;1,"x"," ")</f>
        <v xml:space="preserve"> </v>
      </c>
      <c r="AE3" s="275" t="str">
        <f>IF('CK7'!HW2&lt;1,"x"," ")</f>
        <v xml:space="preserve"> </v>
      </c>
      <c r="AF3" s="275" t="str">
        <f>IF('CK7'!IH2&lt;1,"x"," ")</f>
        <v xml:space="preserve"> </v>
      </c>
      <c r="AG3" s="275" t="str">
        <f>IF('CK7'!IS2&lt;1,"x"," ")</f>
        <v xml:space="preserve"> </v>
      </c>
      <c r="AH3" s="275" t="str">
        <f>IF('CK7'!JD2&lt;1,"x"," ")</f>
        <v xml:space="preserve"> </v>
      </c>
      <c r="AI3" s="275" t="str">
        <f>IF('CK7'!KC2&lt;1,"x"," ")</f>
        <v xml:space="preserve"> </v>
      </c>
      <c r="AJ3" s="275" t="str">
        <f>IF('CK7'!KN2&lt;1,"x"," ")</f>
        <v xml:space="preserve"> </v>
      </c>
      <c r="AK3" s="275" t="str">
        <f>IF('CK7'!KY2&lt;1,"x"," ")</f>
        <v xml:space="preserve"> </v>
      </c>
      <c r="AL3" s="275" t="str">
        <f>IF('CK7'!LJ2&lt;1,"x"," ")</f>
        <v xml:space="preserve"> </v>
      </c>
      <c r="AM3" s="275" t="str">
        <f>IF('CK7'!LU2&lt;1,"x"," ")</f>
        <v xml:space="preserve"> </v>
      </c>
      <c r="AN3" s="275" t="str">
        <f>IF('CK7'!MF2&lt;1,"x"," ")</f>
        <v xml:space="preserve"> </v>
      </c>
      <c r="AO3" s="275" t="str">
        <f>IF('CK7'!MQ2&lt;1,"x"," ")</f>
        <v xml:space="preserve"> </v>
      </c>
      <c r="AP3" s="275" t="str">
        <f>IF('CK7'!NB2&lt;1,"x"," ")</f>
        <v xml:space="preserve"> </v>
      </c>
      <c r="AQ3" s="275" t="str">
        <f>IF('CK7'!NM2&lt;1,"x"," ")</f>
        <v xml:space="preserve"> </v>
      </c>
      <c r="AR3" s="275" t="str">
        <f>IF('CK7'!OL2&lt;1,"x"," ")</f>
        <v xml:space="preserve"> </v>
      </c>
      <c r="AS3" s="275" t="str">
        <f>IF('CK7'!OW2&lt;1,"x"," ")</f>
        <v xml:space="preserve"> </v>
      </c>
      <c r="AT3" s="275" t="str">
        <f>IF('CK7'!PH2&lt;1,"x"," ")</f>
        <v xml:space="preserve"> </v>
      </c>
      <c r="AU3" s="275" t="str">
        <f>IF('CK7'!PS2&lt;1,"x"," ")</f>
        <v xml:space="preserve"> </v>
      </c>
      <c r="AV3" s="275" t="str">
        <f>IF('CK7'!QD2&lt;1,"x"," ")</f>
        <v xml:space="preserve"> </v>
      </c>
      <c r="AW3" s="275" t="str">
        <f>IF('CK7'!QO2&lt;1,"x"," ")</f>
        <v xml:space="preserve"> </v>
      </c>
      <c r="AX3" s="275" t="str">
        <f>IF('CK7'!RN2&lt;1,"x"," ")</f>
        <v xml:space="preserve"> </v>
      </c>
    </row>
    <row r="4" spans="1:50" s="45" customFormat="1" ht="59.25" customHeight="1">
      <c r="A4" s="108">
        <v>2</v>
      </c>
      <c r="B4" s="109" t="s">
        <v>87</v>
      </c>
      <c r="C4" s="79" t="s">
        <v>135</v>
      </c>
      <c r="D4" s="117" t="s">
        <v>89</v>
      </c>
      <c r="E4" s="120" t="s">
        <v>16</v>
      </c>
      <c r="F4" s="78"/>
      <c r="G4" s="110" t="s">
        <v>114</v>
      </c>
      <c r="H4" s="110" t="s">
        <v>8</v>
      </c>
      <c r="I4" s="278" t="s">
        <v>378</v>
      </c>
      <c r="J4" s="273" t="str">
        <f t="shared" ref="J4:J20" si="0">IF(L4="x",$L$2&amp;",",)&amp;IF(M4="x",$M$2&amp;",",)&amp;IF(N4="x",$N$2&amp;",",)&amp;IF(O4="x",$O$2&amp;",",)&amp;IF(P4="x",$P$2&amp;",",)&amp;IF(Q4="x",$Q$2&amp;",",)&amp;IF(R4="x",$R$2&amp;",",)&amp;IF(S4="x",$S$2&amp;",",)&amp;IF(T4="x",$T$2&amp;",",)&amp;IF(U4="x",$U$2&amp;",",)&amp;IF(V4="x",$V$2&amp;",",)&amp;IF(W4="x",$W$2&amp;",",)&amp;IF(X4="x",$X$2&amp;",",)&amp;IF(Y4="x",$Y$2&amp;",",)&amp;IF(Z4="x",$Z$2&amp;",",)&amp;IF(AA4="x",$AA$2&amp;",",)&amp;IF(AB4="x",$AB$2&amp;",",)&amp;IF(AC4="x",$AC$2&amp;",",)&amp;IF(AD4="x",$AD$2&amp;",",)&amp;IF(AE4="x",$AE$2&amp;",",)&amp;IF(AF4="x",$AF$2&amp;",",)&amp;IF(AG4="x",$AG$2&amp;",",)&amp;IF(AH4="x",$AH$2&amp;",",)&amp;IF(AI4="x",$AI$2&amp;",",)&amp;IF(AJ4="x",$AJ$2&amp;",",)&amp;IF(AK4="x",$AK$2&amp;",",)&amp;IF(AL4="x",$AL$2&amp;",",)&amp;IF(AM4="x",$AM$2&amp;",",)&amp;IF(AN4="x",$AN$2&amp;",",)&amp;IF(AO4="x",$AO$2&amp;",",)&amp;IF(AP4="x",$AP$2&amp;",",)&amp;IF(AQ4="x",$AQ$2&amp;",",)&amp;IF(AR4="x",$AR$2&amp;",",)&amp;IF(AS4="x",$AS$2&amp;",",)&amp;IF(AT4="x",$AT$2&amp;",",)&amp;IF(AU4="x",$AU$2&amp;",",)&amp;IF(AV4="x",$AV$2&amp;",",)&amp;IF(AW4="x",$AW$2&amp;",",)&amp;IF(AX4="x",$AX$2&amp;",",)</f>
        <v/>
      </c>
      <c r="K4" s="274">
        <f t="shared" ref="K4:K20" si="1">SUMIF(L4:AX4,"x",$L$1:$AX$1)</f>
        <v>0</v>
      </c>
      <c r="L4" s="275" t="str">
        <f>IF('CK7'!M3&lt;1,"x"," ")</f>
        <v xml:space="preserve"> </v>
      </c>
      <c r="M4" s="275" t="str">
        <f>IF('CK7'!Q3&lt;1,"x"," ")</f>
        <v xml:space="preserve"> </v>
      </c>
      <c r="N4" s="275" t="str">
        <f>IF('CK7'!Y3&lt;1,"x"," ")</f>
        <v xml:space="preserve"> </v>
      </c>
      <c r="O4" s="275" t="str">
        <f>IF('CK7'!AJ3&lt;1,"x"," ")</f>
        <v xml:space="preserve"> </v>
      </c>
      <c r="P4" s="275" t="str">
        <f>IF('CK7'!AU3&lt;1,"x"," ")</f>
        <v xml:space="preserve"> </v>
      </c>
      <c r="Q4" s="275" t="str">
        <f>IF('CK7'!BF3&lt;1,"x"," ")</f>
        <v xml:space="preserve"> </v>
      </c>
      <c r="R4" s="275" t="str">
        <f>IF('CK7'!BQ3&lt;1,"x"," ")</f>
        <v xml:space="preserve"> </v>
      </c>
      <c r="S4" s="275" t="str">
        <f>IF('CK7'!CJ3&lt;1,"x"," ")</f>
        <v xml:space="preserve"> </v>
      </c>
      <c r="T4" s="275" t="str">
        <f>IF('CK7'!CU3&lt;1,"x"," ")</f>
        <v xml:space="preserve"> </v>
      </c>
      <c r="U4" s="275" t="str">
        <f>IF('CK7'!DF3&lt;1,"x"," ")</f>
        <v xml:space="preserve"> </v>
      </c>
      <c r="V4" s="275" t="str">
        <f>IF('CK7'!DQ3&lt;1,"x"," ")</f>
        <v xml:space="preserve"> </v>
      </c>
      <c r="W4" s="275" t="str">
        <f>IF('CK7'!EB3&lt;1,"x"," ")</f>
        <v xml:space="preserve"> </v>
      </c>
      <c r="X4" s="275" t="str">
        <f>IF('CK7'!EM3&lt;1,"x"," ")</f>
        <v xml:space="preserve"> </v>
      </c>
      <c r="Y4" s="275" t="str">
        <f>IF('CK7'!EX3&lt;1,"x"," ")</f>
        <v xml:space="preserve"> </v>
      </c>
      <c r="Z4" s="275" t="str">
        <f>IF('CK7'!FT3&lt;1,"x"," ")</f>
        <v xml:space="preserve"> </v>
      </c>
      <c r="AA4" s="275" t="str">
        <f>IF('CK7'!GE3&lt;1,"x"," ")</f>
        <v xml:space="preserve"> </v>
      </c>
      <c r="AB4" s="275" t="str">
        <f>IF('CK7'!GP3&lt;1,"x"," ")</f>
        <v xml:space="preserve"> </v>
      </c>
      <c r="AC4" s="275" t="str">
        <f>IF('CK7'!HA3&lt;1,"x"," ")</f>
        <v xml:space="preserve"> </v>
      </c>
      <c r="AD4" s="275" t="str">
        <f>IF('CK7'!HL3&lt;1,"x"," ")</f>
        <v xml:space="preserve"> </v>
      </c>
      <c r="AE4" s="275" t="str">
        <f>IF('CK7'!HW3&lt;1,"x"," ")</f>
        <v xml:space="preserve"> </v>
      </c>
      <c r="AF4" s="275" t="str">
        <f>IF('CK7'!IH3&lt;1,"x"," ")</f>
        <v xml:space="preserve"> </v>
      </c>
      <c r="AG4" s="275" t="str">
        <f>IF('CK7'!IS3&lt;1,"x"," ")</f>
        <v xml:space="preserve"> </v>
      </c>
      <c r="AH4" s="275" t="str">
        <f>IF('CK7'!JD3&lt;1,"x"," ")</f>
        <v xml:space="preserve"> </v>
      </c>
      <c r="AI4" s="275" t="str">
        <f>IF('CK7'!KC3&lt;1,"x"," ")</f>
        <v xml:space="preserve"> </v>
      </c>
      <c r="AJ4" s="275" t="str">
        <f>IF('CK7'!KN3&lt;1,"x"," ")</f>
        <v xml:space="preserve"> </v>
      </c>
      <c r="AK4" s="275" t="str">
        <f>IF('CK7'!KY3&lt;1,"x"," ")</f>
        <v xml:space="preserve"> </v>
      </c>
      <c r="AL4" s="275" t="str">
        <f>IF('CK7'!LJ3&lt;1,"x"," ")</f>
        <v xml:space="preserve"> </v>
      </c>
      <c r="AM4" s="275" t="str">
        <f>IF('CK7'!LU3&lt;1,"x"," ")</f>
        <v xml:space="preserve"> </v>
      </c>
      <c r="AN4" s="275" t="str">
        <f>IF('CK7'!MF3&lt;1,"x"," ")</f>
        <v xml:space="preserve"> </v>
      </c>
      <c r="AO4" s="275" t="str">
        <f>IF('CK7'!MQ3&lt;1,"x"," ")</f>
        <v xml:space="preserve"> </v>
      </c>
      <c r="AP4" s="275" t="str">
        <f>IF('CK7'!NB3&lt;1,"x"," ")</f>
        <v xml:space="preserve"> </v>
      </c>
      <c r="AQ4" s="275" t="str">
        <f>IF('CK7'!NM3&lt;1,"x"," ")</f>
        <v xml:space="preserve"> </v>
      </c>
      <c r="AR4" s="275" t="str">
        <f>IF('CK7'!OL3&lt;1,"x"," ")</f>
        <v xml:space="preserve"> </v>
      </c>
      <c r="AS4" s="275" t="str">
        <f>IF('CK7'!OW3&lt;1,"x"," ")</f>
        <v xml:space="preserve"> </v>
      </c>
      <c r="AT4" s="275" t="str">
        <f>IF('CK7'!PH3&lt;1,"x"," ")</f>
        <v xml:space="preserve"> </v>
      </c>
      <c r="AU4" s="275" t="str">
        <f>IF('CK7'!PS3&lt;1,"x"," ")</f>
        <v xml:space="preserve"> </v>
      </c>
      <c r="AV4" s="275" t="str">
        <f>IF('CK7'!QD3&lt;1,"x"," ")</f>
        <v xml:space="preserve"> </v>
      </c>
      <c r="AW4" s="275" t="str">
        <f>IF('CK7'!QO3&lt;1,"x"," ")</f>
        <v xml:space="preserve"> </v>
      </c>
      <c r="AX4" s="275" t="str">
        <f>IF('CK7'!RN3&lt;1,"x"," ")</f>
        <v xml:space="preserve"> </v>
      </c>
    </row>
    <row r="5" spans="1:50" s="45" customFormat="1" ht="54" customHeight="1">
      <c r="A5" s="108">
        <v>3</v>
      </c>
      <c r="B5" s="109" t="s">
        <v>87</v>
      </c>
      <c r="C5" s="79" t="s">
        <v>136</v>
      </c>
      <c r="D5" s="117" t="s">
        <v>90</v>
      </c>
      <c r="E5" s="120" t="s">
        <v>91</v>
      </c>
      <c r="F5" s="78"/>
      <c r="G5" s="110" t="s">
        <v>115</v>
      </c>
      <c r="H5" s="110" t="s">
        <v>8</v>
      </c>
      <c r="I5" s="278" t="s">
        <v>414</v>
      </c>
      <c r="J5" s="273" t="str">
        <f t="shared" si="0"/>
        <v/>
      </c>
      <c r="K5" s="274">
        <f t="shared" si="1"/>
        <v>0</v>
      </c>
      <c r="L5" s="275" t="str">
        <f>IF('CK7'!M4&lt;1,"x"," ")</f>
        <v xml:space="preserve"> </v>
      </c>
      <c r="M5" s="275" t="str">
        <f>IF('CK7'!Q4&lt;1,"x"," ")</f>
        <v xml:space="preserve"> </v>
      </c>
      <c r="N5" s="275" t="str">
        <f>IF('CK7'!Y4&lt;1,"x"," ")</f>
        <v xml:space="preserve"> </v>
      </c>
      <c r="O5" s="275" t="str">
        <f>IF('CK7'!AJ4&lt;1,"x"," ")</f>
        <v xml:space="preserve"> </v>
      </c>
      <c r="P5" s="275" t="str">
        <f>IF('CK7'!AU4&lt;1,"x"," ")</f>
        <v xml:space="preserve"> </v>
      </c>
      <c r="Q5" s="275" t="str">
        <f>IF('CK7'!BF4&lt;1,"x"," ")</f>
        <v xml:space="preserve"> </v>
      </c>
      <c r="R5" s="275" t="str">
        <f>IF('CK7'!BQ4&lt;1,"x"," ")</f>
        <v xml:space="preserve"> </v>
      </c>
      <c r="S5" s="275" t="str">
        <f>IF('CK7'!CJ4&lt;1,"x"," ")</f>
        <v xml:space="preserve"> </v>
      </c>
      <c r="T5" s="275" t="str">
        <f>IF('CK7'!CU4&lt;1,"x"," ")</f>
        <v xml:space="preserve"> </v>
      </c>
      <c r="U5" s="275" t="str">
        <f>IF('CK7'!DF4&lt;1,"x"," ")</f>
        <v xml:space="preserve"> </v>
      </c>
      <c r="V5" s="275" t="str">
        <f>IF('CK7'!DQ4&lt;1,"x"," ")</f>
        <v xml:space="preserve"> </v>
      </c>
      <c r="W5" s="275" t="str">
        <f>IF('CK7'!EB4&lt;1,"x"," ")</f>
        <v xml:space="preserve"> </v>
      </c>
      <c r="X5" s="275" t="str">
        <f>IF('CK7'!EM4&lt;1,"x"," ")</f>
        <v xml:space="preserve"> </v>
      </c>
      <c r="Y5" s="275" t="str">
        <f>IF('CK7'!EX4&lt;1,"x"," ")</f>
        <v xml:space="preserve"> </v>
      </c>
      <c r="Z5" s="275" t="str">
        <f>IF('CK7'!FT4&lt;1,"x"," ")</f>
        <v xml:space="preserve"> </v>
      </c>
      <c r="AA5" s="275" t="str">
        <f>IF('CK7'!GE4&lt;1,"x"," ")</f>
        <v xml:space="preserve"> </v>
      </c>
      <c r="AB5" s="275" t="str">
        <f>IF('CK7'!GP4&lt;1,"x"," ")</f>
        <v xml:space="preserve"> </v>
      </c>
      <c r="AC5" s="275" t="str">
        <f>IF('CK7'!HA4&lt;1,"x"," ")</f>
        <v xml:space="preserve"> </v>
      </c>
      <c r="AD5" s="275" t="str">
        <f>IF('CK7'!HL4&lt;1,"x"," ")</f>
        <v xml:space="preserve"> </v>
      </c>
      <c r="AE5" s="275" t="str">
        <f>IF('CK7'!HW4&lt;1,"x"," ")</f>
        <v xml:space="preserve"> </v>
      </c>
      <c r="AF5" s="275" t="str">
        <f>IF('CK7'!IH4&lt;1,"x"," ")</f>
        <v xml:space="preserve"> </v>
      </c>
      <c r="AG5" s="275" t="str">
        <f>IF('CK7'!IS4&lt;1,"x"," ")</f>
        <v xml:space="preserve"> </v>
      </c>
      <c r="AH5" s="275" t="str">
        <f>IF('CK7'!JD4&lt;1,"x"," ")</f>
        <v xml:space="preserve"> </v>
      </c>
      <c r="AI5" s="275" t="str">
        <f>IF('CK7'!KC4&lt;1,"x"," ")</f>
        <v xml:space="preserve"> </v>
      </c>
      <c r="AJ5" s="275" t="str">
        <f>IF('CK7'!KN4&lt;1,"x"," ")</f>
        <v xml:space="preserve"> </v>
      </c>
      <c r="AK5" s="275" t="str">
        <f>IF('CK7'!KY4&lt;1,"x"," ")</f>
        <v xml:space="preserve"> </v>
      </c>
      <c r="AL5" s="275" t="str">
        <f>IF('CK7'!LJ4&lt;1,"x"," ")</f>
        <v xml:space="preserve"> </v>
      </c>
      <c r="AM5" s="275" t="str">
        <f>IF('CK7'!LU4&lt;1,"x"," ")</f>
        <v xml:space="preserve"> </v>
      </c>
      <c r="AN5" s="275" t="str">
        <f>IF('CK7'!MF4&lt;1,"x"," ")</f>
        <v xml:space="preserve"> </v>
      </c>
      <c r="AO5" s="275" t="str">
        <f>IF('CK7'!MQ4&lt;1,"x"," ")</f>
        <v xml:space="preserve"> </v>
      </c>
      <c r="AP5" s="275" t="str">
        <f>IF('CK7'!NB4&lt;1,"x"," ")</f>
        <v xml:space="preserve"> </v>
      </c>
      <c r="AQ5" s="275" t="str">
        <f>IF('CK7'!NM4&lt;1,"x"," ")</f>
        <v xml:space="preserve"> </v>
      </c>
      <c r="AR5" s="275" t="str">
        <f>IF('CK7'!OL4&lt;1,"x"," ")</f>
        <v xml:space="preserve"> </v>
      </c>
      <c r="AS5" s="275" t="str">
        <f>IF('CK7'!OW4&lt;1,"x"," ")</f>
        <v xml:space="preserve"> </v>
      </c>
      <c r="AT5" s="275" t="str">
        <f>IF('CK7'!PH4&lt;1,"x"," ")</f>
        <v xml:space="preserve"> </v>
      </c>
      <c r="AU5" s="275" t="str">
        <f>IF('CK7'!PS4&lt;1,"x"," ")</f>
        <v xml:space="preserve"> </v>
      </c>
      <c r="AV5" s="275" t="str">
        <f>IF('CK7'!QD4&lt;1,"x"," ")</f>
        <v xml:space="preserve"> </v>
      </c>
      <c r="AW5" s="275" t="str">
        <f>IF('CK7'!QO4&lt;1,"x"," ")</f>
        <v xml:space="preserve"> </v>
      </c>
      <c r="AX5" s="275" t="str">
        <f>IF('CK7'!RN4&lt;1,"x"," ")</f>
        <v xml:space="preserve"> </v>
      </c>
    </row>
    <row r="6" spans="1:50" s="45" customFormat="1" ht="54.75" customHeight="1">
      <c r="A6" s="108">
        <v>6</v>
      </c>
      <c r="B6" s="109" t="s">
        <v>87</v>
      </c>
      <c r="C6" s="79" t="s">
        <v>139</v>
      </c>
      <c r="D6" s="118" t="s">
        <v>12</v>
      </c>
      <c r="E6" s="121" t="s">
        <v>94</v>
      </c>
      <c r="F6" s="78"/>
      <c r="G6" s="110" t="s">
        <v>118</v>
      </c>
      <c r="H6" s="110" t="s">
        <v>8</v>
      </c>
      <c r="I6" s="278" t="s">
        <v>417</v>
      </c>
      <c r="J6" s="273" t="str">
        <f t="shared" si="0"/>
        <v/>
      </c>
      <c r="K6" s="274">
        <f t="shared" si="1"/>
        <v>0</v>
      </c>
      <c r="L6" s="275" t="str">
        <f>IF('CK7'!M5&lt;1,"x"," ")</f>
        <v xml:space="preserve"> </v>
      </c>
      <c r="M6" s="275" t="str">
        <f>IF('CK7'!Q5&lt;1,"x"," ")</f>
        <v xml:space="preserve"> </v>
      </c>
      <c r="N6" s="275" t="str">
        <f>IF('CK7'!Y5&lt;1,"x"," ")</f>
        <v xml:space="preserve"> </v>
      </c>
      <c r="O6" s="275" t="str">
        <f>IF('CK7'!AJ5&lt;1,"x"," ")</f>
        <v xml:space="preserve"> </v>
      </c>
      <c r="P6" s="275" t="str">
        <f>IF('CK7'!AU5&lt;1,"x"," ")</f>
        <v xml:space="preserve"> </v>
      </c>
      <c r="Q6" s="275" t="str">
        <f>IF('CK7'!BF5&lt;1,"x"," ")</f>
        <v xml:space="preserve"> </v>
      </c>
      <c r="R6" s="275" t="str">
        <f>IF('CK7'!BQ5&lt;1,"x"," ")</f>
        <v xml:space="preserve"> </v>
      </c>
      <c r="S6" s="275" t="str">
        <f>IF('CK7'!CJ5&lt;1,"x"," ")</f>
        <v xml:space="preserve"> </v>
      </c>
      <c r="T6" s="275" t="str">
        <f>IF('CK7'!CU5&lt;1,"x"," ")</f>
        <v xml:space="preserve"> </v>
      </c>
      <c r="U6" s="275" t="str">
        <f>IF('CK7'!DF5&lt;1,"x"," ")</f>
        <v xml:space="preserve"> </v>
      </c>
      <c r="V6" s="275" t="str">
        <f>IF('CK7'!DQ5&lt;1,"x"," ")</f>
        <v xml:space="preserve"> </v>
      </c>
      <c r="W6" s="275" t="str">
        <f>IF('CK7'!EB5&lt;1,"x"," ")</f>
        <v xml:space="preserve"> </v>
      </c>
      <c r="X6" s="275" t="str">
        <f>IF('CK7'!EM5&lt;1,"x"," ")</f>
        <v xml:space="preserve"> </v>
      </c>
      <c r="Y6" s="275" t="str">
        <f>IF('CK7'!EX5&lt;1,"x"," ")</f>
        <v xml:space="preserve"> </v>
      </c>
      <c r="Z6" s="275" t="str">
        <f>IF('CK7'!FT5&lt;1,"x"," ")</f>
        <v xml:space="preserve"> </v>
      </c>
      <c r="AA6" s="275" t="str">
        <f>IF('CK7'!GE5&lt;1,"x"," ")</f>
        <v xml:space="preserve"> </v>
      </c>
      <c r="AB6" s="275" t="str">
        <f>IF('CK7'!GP5&lt;1,"x"," ")</f>
        <v xml:space="preserve"> </v>
      </c>
      <c r="AC6" s="275" t="str">
        <f>IF('CK7'!HA5&lt;1,"x"," ")</f>
        <v xml:space="preserve"> </v>
      </c>
      <c r="AD6" s="275" t="str">
        <f>IF('CK7'!HL5&lt;1,"x"," ")</f>
        <v xml:space="preserve"> </v>
      </c>
      <c r="AE6" s="275" t="str">
        <f>IF('CK7'!HW5&lt;1,"x"," ")</f>
        <v xml:space="preserve"> </v>
      </c>
      <c r="AF6" s="275" t="str">
        <f>IF('CK7'!IH5&lt;1,"x"," ")</f>
        <v xml:space="preserve"> </v>
      </c>
      <c r="AG6" s="275" t="str">
        <f>IF('CK7'!IS5&lt;1,"x"," ")</f>
        <v xml:space="preserve"> </v>
      </c>
      <c r="AH6" s="275" t="str">
        <f>IF('CK7'!JD5&lt;1,"x"," ")</f>
        <v xml:space="preserve"> </v>
      </c>
      <c r="AI6" s="275" t="str">
        <f>IF('CK7'!KC5&lt;1,"x"," ")</f>
        <v xml:space="preserve"> </v>
      </c>
      <c r="AJ6" s="275" t="str">
        <f>IF('CK7'!KN5&lt;1,"x"," ")</f>
        <v xml:space="preserve"> </v>
      </c>
      <c r="AK6" s="275" t="str">
        <f>IF('CK7'!KY5&lt;1,"x"," ")</f>
        <v xml:space="preserve"> </v>
      </c>
      <c r="AL6" s="275" t="str">
        <f>IF('CK7'!LJ5&lt;1,"x"," ")</f>
        <v xml:space="preserve"> </v>
      </c>
      <c r="AM6" s="275" t="str">
        <f>IF('CK7'!LU5&lt;1,"x"," ")</f>
        <v xml:space="preserve"> </v>
      </c>
      <c r="AN6" s="275" t="str">
        <f>IF('CK7'!MF5&lt;1,"x"," ")</f>
        <v xml:space="preserve"> </v>
      </c>
      <c r="AO6" s="275" t="str">
        <f>IF('CK7'!MQ5&lt;1,"x"," ")</f>
        <v xml:space="preserve"> </v>
      </c>
      <c r="AP6" s="275" t="str">
        <f>IF('CK7'!NB5&lt;1,"x"," ")</f>
        <v xml:space="preserve"> </v>
      </c>
      <c r="AQ6" s="275" t="str">
        <f>IF('CK7'!NM5&lt;1,"x"," ")</f>
        <v xml:space="preserve"> </v>
      </c>
      <c r="AR6" s="275" t="str">
        <f>IF('CK7'!OL5&lt;1,"x"," ")</f>
        <v xml:space="preserve"> </v>
      </c>
      <c r="AS6" s="275" t="str">
        <f>IF('CK7'!OW5&lt;1,"x"," ")</f>
        <v xml:space="preserve"> </v>
      </c>
      <c r="AT6" s="275" t="str">
        <f>IF('CK7'!PH5&lt;1,"x"," ")</f>
        <v xml:space="preserve"> </v>
      </c>
      <c r="AU6" s="275" t="str">
        <f>IF('CK7'!PS5&lt;1,"x"," ")</f>
        <v xml:space="preserve"> </v>
      </c>
      <c r="AV6" s="275" t="str">
        <f>IF('CK7'!QD5&lt;1,"x"," ")</f>
        <v xml:space="preserve"> </v>
      </c>
      <c r="AW6" s="275" t="str">
        <f>IF('CK7'!QO5&lt;1,"x"," ")</f>
        <v xml:space="preserve"> </v>
      </c>
      <c r="AX6" s="275" t="str">
        <f>IF('CK7'!RN5&lt;1,"x"," ")</f>
        <v xml:space="preserve"> </v>
      </c>
    </row>
    <row r="7" spans="1:50" s="45" customFormat="1" ht="54.75" customHeight="1">
      <c r="A7" s="108">
        <v>9</v>
      </c>
      <c r="B7" s="109" t="s">
        <v>87</v>
      </c>
      <c r="C7" s="79" t="s">
        <v>142</v>
      </c>
      <c r="D7" s="118" t="s">
        <v>98</v>
      </c>
      <c r="E7" s="121" t="s">
        <v>32</v>
      </c>
      <c r="F7" s="78"/>
      <c r="G7" s="110" t="s">
        <v>121</v>
      </c>
      <c r="H7" s="110" t="s">
        <v>8</v>
      </c>
      <c r="I7" s="278" t="s">
        <v>419</v>
      </c>
      <c r="J7" s="273" t="str">
        <f t="shared" si="0"/>
        <v/>
      </c>
      <c r="K7" s="274">
        <f t="shared" si="1"/>
        <v>0</v>
      </c>
      <c r="L7" s="275" t="str">
        <f>IF('CK7'!M6&lt;1,"x"," ")</f>
        <v xml:space="preserve"> </v>
      </c>
      <c r="M7" s="275" t="str">
        <f>IF('CK7'!Q6&lt;1,"x"," ")</f>
        <v xml:space="preserve"> </v>
      </c>
      <c r="N7" s="275" t="str">
        <f>IF('CK7'!Y6&lt;1,"x"," ")</f>
        <v xml:space="preserve"> </v>
      </c>
      <c r="O7" s="275" t="str">
        <f>IF('CK7'!AJ6&lt;1,"x"," ")</f>
        <v xml:space="preserve"> </v>
      </c>
      <c r="P7" s="275" t="str">
        <f>IF('CK7'!AU6&lt;1,"x"," ")</f>
        <v xml:space="preserve"> </v>
      </c>
      <c r="Q7" s="275" t="str">
        <f>IF('CK7'!BF6&lt;1,"x"," ")</f>
        <v xml:space="preserve"> </v>
      </c>
      <c r="R7" s="275" t="str">
        <f>IF('CK7'!BQ6&lt;1,"x"," ")</f>
        <v xml:space="preserve"> </v>
      </c>
      <c r="S7" s="275" t="str">
        <f>IF('CK7'!CJ6&lt;1,"x"," ")</f>
        <v xml:space="preserve"> </v>
      </c>
      <c r="T7" s="275" t="str">
        <f>IF('CK7'!CU6&lt;1,"x"," ")</f>
        <v xml:space="preserve"> </v>
      </c>
      <c r="U7" s="275" t="str">
        <f>IF('CK7'!DF6&lt;1,"x"," ")</f>
        <v xml:space="preserve"> </v>
      </c>
      <c r="V7" s="275" t="str">
        <f>IF('CK7'!DQ6&lt;1,"x"," ")</f>
        <v xml:space="preserve"> </v>
      </c>
      <c r="W7" s="275" t="str">
        <f>IF('CK7'!EB6&lt;1,"x"," ")</f>
        <v xml:space="preserve"> </v>
      </c>
      <c r="X7" s="275" t="str">
        <f>IF('CK7'!EM6&lt;1,"x"," ")</f>
        <v xml:space="preserve"> </v>
      </c>
      <c r="Y7" s="275" t="str">
        <f>IF('CK7'!EX6&lt;1,"x"," ")</f>
        <v xml:space="preserve"> </v>
      </c>
      <c r="Z7" s="275" t="str">
        <f>IF('CK7'!FT6&lt;1,"x"," ")</f>
        <v xml:space="preserve"> </v>
      </c>
      <c r="AA7" s="275" t="str">
        <f>IF('CK7'!GE6&lt;1,"x"," ")</f>
        <v xml:space="preserve"> </v>
      </c>
      <c r="AB7" s="275" t="str">
        <f>IF('CK7'!GP6&lt;1,"x"," ")</f>
        <v xml:space="preserve"> </v>
      </c>
      <c r="AC7" s="275" t="str">
        <f>IF('CK7'!HA6&lt;1,"x"," ")</f>
        <v xml:space="preserve"> </v>
      </c>
      <c r="AD7" s="275" t="str">
        <f>IF('CK7'!HL6&lt;1,"x"," ")</f>
        <v xml:space="preserve"> </v>
      </c>
      <c r="AE7" s="275" t="str">
        <f>IF('CK7'!HW6&lt;1,"x"," ")</f>
        <v xml:space="preserve"> </v>
      </c>
      <c r="AF7" s="275" t="str">
        <f>IF('CK7'!IH6&lt;1,"x"," ")</f>
        <v xml:space="preserve"> </v>
      </c>
      <c r="AG7" s="275" t="str">
        <f>IF('CK7'!IS6&lt;1,"x"," ")</f>
        <v xml:space="preserve"> </v>
      </c>
      <c r="AH7" s="275" t="str">
        <f>IF('CK7'!JD6&lt;1,"x"," ")</f>
        <v xml:space="preserve"> </v>
      </c>
      <c r="AI7" s="275" t="str">
        <f>IF('CK7'!KC6&lt;1,"x"," ")</f>
        <v xml:space="preserve"> </v>
      </c>
      <c r="AJ7" s="275" t="str">
        <f>IF('CK7'!KN6&lt;1,"x"," ")</f>
        <v xml:space="preserve"> </v>
      </c>
      <c r="AK7" s="275" t="str">
        <f>IF('CK7'!KY6&lt;1,"x"," ")</f>
        <v xml:space="preserve"> </v>
      </c>
      <c r="AL7" s="275" t="str">
        <f>IF('CK7'!LJ6&lt;1,"x"," ")</f>
        <v xml:space="preserve"> </v>
      </c>
      <c r="AM7" s="275" t="str">
        <f>IF('CK7'!LU6&lt;1,"x"," ")</f>
        <v xml:space="preserve"> </v>
      </c>
      <c r="AN7" s="275" t="str">
        <f>IF('CK7'!MF6&lt;1,"x"," ")</f>
        <v xml:space="preserve"> </v>
      </c>
      <c r="AO7" s="275" t="str">
        <f>IF('CK7'!MQ6&lt;1,"x"," ")</f>
        <v xml:space="preserve"> </v>
      </c>
      <c r="AP7" s="275" t="str">
        <f>IF('CK7'!NB6&lt;1,"x"," ")</f>
        <v xml:space="preserve"> </v>
      </c>
      <c r="AQ7" s="275" t="str">
        <f>IF('CK7'!NM6&lt;1,"x"," ")</f>
        <v xml:space="preserve"> </v>
      </c>
      <c r="AR7" s="275" t="str">
        <f>IF('CK7'!OL6&lt;1,"x"," ")</f>
        <v xml:space="preserve"> </v>
      </c>
      <c r="AS7" s="275" t="str">
        <f>IF('CK7'!OW6&lt;1,"x"," ")</f>
        <v xml:space="preserve"> </v>
      </c>
      <c r="AT7" s="275" t="str">
        <f>IF('CK7'!PH6&lt;1,"x"," ")</f>
        <v xml:space="preserve"> </v>
      </c>
      <c r="AU7" s="275" t="str">
        <f>IF('CK7'!PS6&lt;1,"x"," ")</f>
        <v xml:space="preserve"> </v>
      </c>
      <c r="AV7" s="275" t="str">
        <f>IF('CK7'!QD6&lt;1,"x"," ")</f>
        <v xml:space="preserve"> </v>
      </c>
      <c r="AW7" s="275" t="str">
        <f>IF('CK7'!QO6&lt;1,"x"," ")</f>
        <v xml:space="preserve"> </v>
      </c>
      <c r="AX7" s="275" t="str">
        <f>IF('CK7'!RN6&lt;1,"x"," ")</f>
        <v xml:space="preserve"> </v>
      </c>
    </row>
    <row r="8" spans="1:50" s="45" customFormat="1" ht="69.75" customHeight="1">
      <c r="A8" s="108">
        <v>10</v>
      </c>
      <c r="B8" s="109" t="s">
        <v>87</v>
      </c>
      <c r="C8" s="79" t="s">
        <v>143</v>
      </c>
      <c r="D8" s="1119" t="s">
        <v>9</v>
      </c>
      <c r="E8" s="1153" t="s">
        <v>13</v>
      </c>
      <c r="F8" s="78"/>
      <c r="G8" s="110" t="s">
        <v>122</v>
      </c>
      <c r="H8" s="110" t="s">
        <v>8</v>
      </c>
      <c r="I8" s="278" t="s">
        <v>420</v>
      </c>
      <c r="J8" s="273" t="str">
        <f t="shared" si="0"/>
        <v>PHÁP LUẬT XÂY DỰNG(2TC),ĐỒ ÁN TN(5TC),</v>
      </c>
      <c r="K8" s="274">
        <f t="shared" si="1"/>
        <v>7</v>
      </c>
      <c r="L8" s="275" t="str">
        <f>IF('CK7'!M7&lt;1,"x"," ")</f>
        <v xml:space="preserve"> </v>
      </c>
      <c r="M8" s="275" t="str">
        <f>IF('CK7'!Q7&lt;1,"x"," ")</f>
        <v xml:space="preserve"> </v>
      </c>
      <c r="N8" s="275" t="str">
        <f>IF('CK7'!Y7&lt;1,"x"," ")</f>
        <v xml:space="preserve"> </v>
      </c>
      <c r="O8" s="275" t="str">
        <f>IF('CK7'!AJ7&lt;1,"x"," ")</f>
        <v xml:space="preserve"> </v>
      </c>
      <c r="P8" s="275" t="str">
        <f>IF('CK7'!AU7&lt;1,"x"," ")</f>
        <v xml:space="preserve"> </v>
      </c>
      <c r="Q8" s="275" t="str">
        <f>IF('CK7'!BF7&lt;1,"x"," ")</f>
        <v xml:space="preserve"> </v>
      </c>
      <c r="R8" s="275" t="str">
        <f>IF('CK7'!BQ7&lt;1,"x"," ")</f>
        <v xml:space="preserve"> </v>
      </c>
      <c r="S8" s="275" t="str">
        <f>IF('CK7'!CJ7&lt;1,"x"," ")</f>
        <v xml:space="preserve"> </v>
      </c>
      <c r="T8" s="275" t="str">
        <f>IF('CK7'!CU7&lt;1,"x"," ")</f>
        <v xml:space="preserve"> </v>
      </c>
      <c r="U8" s="275" t="str">
        <f>IF('CK7'!DF7&lt;1,"x"," ")</f>
        <v xml:space="preserve"> </v>
      </c>
      <c r="V8" s="275" t="str">
        <f>IF('CK7'!DQ7&lt;1,"x"," ")</f>
        <v xml:space="preserve"> </v>
      </c>
      <c r="W8" s="275" t="str">
        <f>IF('CK7'!EB7&lt;1,"x"," ")</f>
        <v xml:space="preserve"> </v>
      </c>
      <c r="X8" s="275" t="str">
        <f>IF('CK7'!EM7&lt;1,"x"," ")</f>
        <v xml:space="preserve"> </v>
      </c>
      <c r="Y8" s="275" t="str">
        <f>IF('CK7'!EX7&lt;1,"x"," ")</f>
        <v xml:space="preserve"> </v>
      </c>
      <c r="Z8" s="275" t="str">
        <f>IF('CK7'!FT7&lt;1,"x"," ")</f>
        <v xml:space="preserve"> </v>
      </c>
      <c r="AA8" s="275" t="str">
        <f>IF('CK7'!GE7&lt;1,"x"," ")</f>
        <v xml:space="preserve"> </v>
      </c>
      <c r="AB8" s="275" t="str">
        <f>IF('CK7'!GP7&lt;1,"x"," ")</f>
        <v xml:space="preserve"> </v>
      </c>
      <c r="AC8" s="275" t="str">
        <f>IF('CK7'!HA7&lt;1,"x"," ")</f>
        <v xml:space="preserve"> </v>
      </c>
      <c r="AD8" s="275" t="str">
        <f>IF('CK7'!HL7&lt;1,"x"," ")</f>
        <v xml:space="preserve"> </v>
      </c>
      <c r="AE8" s="275" t="str">
        <f>IF('CK7'!HW7&lt;1,"x"," ")</f>
        <v xml:space="preserve"> </v>
      </c>
      <c r="AF8" s="275" t="str">
        <f>IF('CK7'!IH7&lt;1,"x"," ")</f>
        <v xml:space="preserve"> </v>
      </c>
      <c r="AG8" s="275" t="str">
        <f>IF('CK7'!IS7&lt;1,"x"," ")</f>
        <v xml:space="preserve"> </v>
      </c>
      <c r="AH8" s="275" t="str">
        <f>IF('CK7'!JD7&lt;1,"x"," ")</f>
        <v xml:space="preserve"> </v>
      </c>
      <c r="AI8" s="275" t="str">
        <f>IF('CK7'!KC7&lt;1,"x"," ")</f>
        <v xml:space="preserve"> </v>
      </c>
      <c r="AJ8" s="275" t="str">
        <f>IF('CK7'!KN7&lt;1,"x"," ")</f>
        <v>x</v>
      </c>
      <c r="AK8" s="275" t="str">
        <f>IF('CK7'!KY7&lt;1,"x"," ")</f>
        <v xml:space="preserve"> </v>
      </c>
      <c r="AL8" s="275" t="str">
        <f>IF('CK7'!LJ7&lt;1,"x"," ")</f>
        <v xml:space="preserve"> </v>
      </c>
      <c r="AM8" s="275" t="str">
        <f>IF('CK7'!LU7&lt;1,"x"," ")</f>
        <v xml:space="preserve"> </v>
      </c>
      <c r="AN8" s="275" t="str">
        <f>IF('CK7'!MF7&lt;1,"x"," ")</f>
        <v xml:space="preserve"> </v>
      </c>
      <c r="AO8" s="275" t="str">
        <f>IF('CK7'!MQ7&lt;1,"x"," ")</f>
        <v xml:space="preserve"> </v>
      </c>
      <c r="AP8" s="275" t="str">
        <f>IF('CK7'!NB7&lt;1,"x"," ")</f>
        <v xml:space="preserve"> </v>
      </c>
      <c r="AQ8" s="275" t="str">
        <f>IF('CK7'!NM7&lt;1,"x"," ")</f>
        <v xml:space="preserve"> </v>
      </c>
      <c r="AR8" s="275" t="str">
        <f>IF('CK7'!OL7&lt;1,"x"," ")</f>
        <v xml:space="preserve"> </v>
      </c>
      <c r="AS8" s="275" t="str">
        <f>IF('CK7'!OW7&lt;1,"x"," ")</f>
        <v xml:space="preserve"> </v>
      </c>
      <c r="AT8" s="275" t="str">
        <f>IF('CK7'!PH7&lt;1,"x"," ")</f>
        <v xml:space="preserve"> </v>
      </c>
      <c r="AU8" s="275" t="str">
        <f>IF('CK7'!PS7&lt;1,"x"," ")</f>
        <v xml:space="preserve"> </v>
      </c>
      <c r="AV8" s="275" t="str">
        <f>IF('CK7'!QD7&lt;1,"x"," ")</f>
        <v xml:space="preserve"> </v>
      </c>
      <c r="AW8" s="275" t="str">
        <f>IF('CK7'!QO7&lt;1,"x"," ")</f>
        <v xml:space="preserve"> </v>
      </c>
      <c r="AX8" s="275" t="str">
        <f>IF('CK7'!RN7&lt;1,"x"," ")</f>
        <v>x</v>
      </c>
    </row>
    <row r="9" spans="1:50" s="45" customFormat="1" ht="61.5" customHeight="1">
      <c r="A9" s="108">
        <v>11</v>
      </c>
      <c r="B9" s="109" t="s">
        <v>87</v>
      </c>
      <c r="C9" s="79" t="s">
        <v>144</v>
      </c>
      <c r="D9" s="1119" t="s">
        <v>9</v>
      </c>
      <c r="E9" s="1153" t="s">
        <v>8</v>
      </c>
      <c r="F9" s="78"/>
      <c r="G9" s="110" t="s">
        <v>123</v>
      </c>
      <c r="H9" s="110" t="s">
        <v>8</v>
      </c>
      <c r="I9" s="278" t="s">
        <v>421</v>
      </c>
      <c r="J9" s="273" t="str">
        <f t="shared" si="0"/>
        <v>ĐỒ ÁN TN(5TC),</v>
      </c>
      <c r="K9" s="274">
        <f t="shared" si="1"/>
        <v>5</v>
      </c>
      <c r="L9" s="275" t="str">
        <f>IF('CK7'!M8&lt;1,"x"," ")</f>
        <v xml:space="preserve"> </v>
      </c>
      <c r="M9" s="275" t="str">
        <f>IF('CK7'!Q8&lt;1,"x"," ")</f>
        <v xml:space="preserve"> </v>
      </c>
      <c r="N9" s="275" t="str">
        <f>IF('CK7'!Y8&lt;1,"x"," ")</f>
        <v xml:space="preserve"> </v>
      </c>
      <c r="O9" s="275" t="str">
        <f>IF('CK7'!AJ8&lt;1,"x"," ")</f>
        <v xml:space="preserve"> </v>
      </c>
      <c r="P9" s="275" t="str">
        <f>IF('CK7'!AU8&lt;1,"x"," ")</f>
        <v xml:space="preserve"> </v>
      </c>
      <c r="Q9" s="275" t="str">
        <f>IF('CK7'!BF8&lt;1,"x"," ")</f>
        <v xml:space="preserve"> </v>
      </c>
      <c r="R9" s="275" t="str">
        <f>IF('CK7'!BQ8&lt;1,"x"," ")</f>
        <v xml:space="preserve"> </v>
      </c>
      <c r="S9" s="275" t="str">
        <f>IF('CK7'!CJ8&lt;1,"x"," ")</f>
        <v xml:space="preserve"> </v>
      </c>
      <c r="T9" s="275" t="str">
        <f>IF('CK7'!CU8&lt;1,"x"," ")</f>
        <v xml:space="preserve"> </v>
      </c>
      <c r="U9" s="275" t="str">
        <f>IF('CK7'!DF8&lt;1,"x"," ")</f>
        <v xml:space="preserve"> </v>
      </c>
      <c r="V9" s="275" t="str">
        <f>IF('CK7'!DQ8&lt;1,"x"," ")</f>
        <v xml:space="preserve"> </v>
      </c>
      <c r="W9" s="275" t="str">
        <f>IF('CK7'!EB8&lt;1,"x"," ")</f>
        <v xml:space="preserve"> </v>
      </c>
      <c r="X9" s="275" t="str">
        <f>IF('CK7'!EM8&lt;1,"x"," ")</f>
        <v xml:space="preserve"> </v>
      </c>
      <c r="Y9" s="275" t="str">
        <f>IF('CK7'!EX8&lt;1,"x"," ")</f>
        <v xml:space="preserve"> </v>
      </c>
      <c r="Z9" s="275" t="str">
        <f>IF('CK7'!FT8&lt;1,"x"," ")</f>
        <v xml:space="preserve"> </v>
      </c>
      <c r="AA9" s="275" t="str">
        <f>IF('CK7'!GE8&lt;1,"x"," ")</f>
        <v xml:space="preserve"> </v>
      </c>
      <c r="AB9" s="275" t="str">
        <f>IF('CK7'!GP8&lt;1,"x"," ")</f>
        <v xml:space="preserve"> </v>
      </c>
      <c r="AC9" s="275" t="str">
        <f>IF('CK7'!HA8&lt;1,"x"," ")</f>
        <v xml:space="preserve"> </v>
      </c>
      <c r="AD9" s="275" t="str">
        <f>IF('CK7'!HL8&lt;1,"x"," ")</f>
        <v xml:space="preserve"> </v>
      </c>
      <c r="AE9" s="275" t="str">
        <f>IF('CK7'!HW8&lt;1,"x"," ")</f>
        <v xml:space="preserve"> </v>
      </c>
      <c r="AF9" s="275" t="str">
        <f>IF('CK7'!IH8&lt;1,"x"," ")</f>
        <v xml:space="preserve"> </v>
      </c>
      <c r="AG9" s="275" t="str">
        <f>IF('CK7'!IS8&lt;1,"x"," ")</f>
        <v xml:space="preserve"> </v>
      </c>
      <c r="AH9" s="275" t="str">
        <f>IF('CK7'!JD8&lt;1,"x"," ")</f>
        <v xml:space="preserve"> </v>
      </c>
      <c r="AI9" s="275" t="str">
        <f>IF('CK7'!KC8&lt;1,"x"," ")</f>
        <v xml:space="preserve"> </v>
      </c>
      <c r="AJ9" s="275" t="str">
        <f>IF('CK7'!KN8&lt;1,"x"," ")</f>
        <v xml:space="preserve"> </v>
      </c>
      <c r="AK9" s="275" t="str">
        <f>IF('CK7'!KY8&lt;1,"x"," ")</f>
        <v xml:space="preserve"> </v>
      </c>
      <c r="AL9" s="275" t="str">
        <f>IF('CK7'!LJ8&lt;1,"x"," ")</f>
        <v xml:space="preserve"> </v>
      </c>
      <c r="AM9" s="275" t="str">
        <f>IF('CK7'!LU8&lt;1,"x"," ")</f>
        <v xml:space="preserve"> </v>
      </c>
      <c r="AN9" s="275" t="str">
        <f>IF('CK7'!MF8&lt;1,"x"," ")</f>
        <v xml:space="preserve"> </v>
      </c>
      <c r="AO9" s="275" t="str">
        <f>IF('CK7'!MQ8&lt;1,"x"," ")</f>
        <v xml:space="preserve"> </v>
      </c>
      <c r="AP9" s="275" t="str">
        <f>IF('CK7'!NB8&lt;1,"x"," ")</f>
        <v xml:space="preserve"> </v>
      </c>
      <c r="AQ9" s="275" t="str">
        <f>IF('CK7'!NM8&lt;1,"x"," ")</f>
        <v xml:space="preserve"> </v>
      </c>
      <c r="AR9" s="275" t="str">
        <f>IF('CK7'!OL8&lt;1,"x"," ")</f>
        <v xml:space="preserve"> </v>
      </c>
      <c r="AS9" s="275" t="str">
        <f>IF('CK7'!OW8&lt;1,"x"," ")</f>
        <v xml:space="preserve"> </v>
      </c>
      <c r="AT9" s="275" t="str">
        <f>IF('CK7'!PH8&lt;1,"x"," ")</f>
        <v xml:space="preserve"> </v>
      </c>
      <c r="AU9" s="275" t="str">
        <f>IF('CK7'!PS8&lt;1,"x"," ")</f>
        <v xml:space="preserve"> </v>
      </c>
      <c r="AV9" s="275" t="str">
        <f>IF('CK7'!QD8&lt;1,"x"," ")</f>
        <v xml:space="preserve"> </v>
      </c>
      <c r="AW9" s="275" t="str">
        <f>IF('CK7'!QO8&lt;1,"x"," ")</f>
        <v xml:space="preserve"> </v>
      </c>
      <c r="AX9" s="275" t="s">
        <v>1441</v>
      </c>
    </row>
    <row r="10" spans="1:50" s="45" customFormat="1" ht="57" customHeight="1">
      <c r="A10" s="108">
        <v>12</v>
      </c>
      <c r="B10" s="109" t="s">
        <v>87</v>
      </c>
      <c r="C10" s="79" t="s">
        <v>145</v>
      </c>
      <c r="D10" s="117" t="s">
        <v>99</v>
      </c>
      <c r="E10" s="120" t="s">
        <v>100</v>
      </c>
      <c r="F10" s="78"/>
      <c r="G10" s="110" t="s">
        <v>124</v>
      </c>
      <c r="H10" s="110" t="s">
        <v>8</v>
      </c>
      <c r="I10" s="278" t="s">
        <v>422</v>
      </c>
      <c r="J10" s="273" t="str">
        <f t="shared" si="0"/>
        <v/>
      </c>
      <c r="K10" s="274">
        <f t="shared" si="1"/>
        <v>0</v>
      </c>
      <c r="L10" s="275" t="str">
        <f>IF('CK7'!M9&lt;1,"x"," ")</f>
        <v xml:space="preserve"> </v>
      </c>
      <c r="M10" s="275" t="str">
        <f>IF('CK7'!Q9&lt;1,"x"," ")</f>
        <v xml:space="preserve"> </v>
      </c>
      <c r="N10" s="275" t="str">
        <f>IF('CK7'!Y9&lt;1,"x"," ")</f>
        <v xml:space="preserve"> </v>
      </c>
      <c r="O10" s="275" t="str">
        <f>IF('CK7'!AJ9&lt;1,"x"," ")</f>
        <v xml:space="preserve"> </v>
      </c>
      <c r="P10" s="275" t="str">
        <f>IF('CK7'!AU9&lt;1,"x"," ")</f>
        <v xml:space="preserve"> </v>
      </c>
      <c r="Q10" s="275" t="str">
        <f>IF('CK7'!BF9&lt;1,"x"," ")</f>
        <v xml:space="preserve"> </v>
      </c>
      <c r="R10" s="275" t="str">
        <f>IF('CK7'!BQ9&lt;1,"x"," ")</f>
        <v xml:space="preserve"> </v>
      </c>
      <c r="S10" s="275" t="str">
        <f>IF('CK7'!CJ9&lt;1,"x"," ")</f>
        <v xml:space="preserve"> </v>
      </c>
      <c r="T10" s="275" t="str">
        <f>IF('CK7'!CU9&lt;1,"x"," ")</f>
        <v xml:space="preserve"> </v>
      </c>
      <c r="U10" s="275" t="str">
        <f>IF('CK7'!DF9&lt;1,"x"," ")</f>
        <v xml:space="preserve"> </v>
      </c>
      <c r="V10" s="275" t="str">
        <f>IF('CK7'!DQ9&lt;1,"x"," ")</f>
        <v xml:space="preserve"> </v>
      </c>
      <c r="W10" s="275" t="str">
        <f>IF('CK7'!EB9&lt;1,"x"," ")</f>
        <v xml:space="preserve"> </v>
      </c>
      <c r="X10" s="275" t="str">
        <f>IF('CK7'!EM9&lt;1,"x"," ")</f>
        <v xml:space="preserve"> </v>
      </c>
      <c r="Y10" s="275" t="str">
        <f>IF('CK7'!EX9&lt;1,"x"," ")</f>
        <v xml:space="preserve"> </v>
      </c>
      <c r="Z10" s="275" t="str">
        <f>IF('CK7'!FT9&lt;1,"x"," ")</f>
        <v xml:space="preserve"> </v>
      </c>
      <c r="AA10" s="275" t="str">
        <f>IF('CK7'!GE9&lt;1,"x"," ")</f>
        <v xml:space="preserve"> </v>
      </c>
      <c r="AB10" s="275" t="str">
        <f>IF('CK7'!GP9&lt;1,"x"," ")</f>
        <v xml:space="preserve"> </v>
      </c>
      <c r="AC10" s="275" t="str">
        <f>IF('CK7'!HA9&lt;1,"x"," ")</f>
        <v xml:space="preserve"> </v>
      </c>
      <c r="AD10" s="275" t="str">
        <f>IF('CK7'!HL9&lt;1,"x"," ")</f>
        <v xml:space="preserve"> </v>
      </c>
      <c r="AE10" s="275" t="str">
        <f>IF('CK7'!HW9&lt;1,"x"," ")</f>
        <v xml:space="preserve"> </v>
      </c>
      <c r="AF10" s="275" t="str">
        <f>IF('CK7'!IH9&lt;1,"x"," ")</f>
        <v xml:space="preserve"> </v>
      </c>
      <c r="AG10" s="275" t="str">
        <f>IF('CK7'!IS9&lt;1,"x"," ")</f>
        <v xml:space="preserve"> </v>
      </c>
      <c r="AH10" s="275" t="str">
        <f>IF('CK7'!JD9&lt;1,"x"," ")</f>
        <v xml:space="preserve"> </v>
      </c>
      <c r="AI10" s="275" t="str">
        <f>IF('CK7'!KC9&lt;1,"x"," ")</f>
        <v xml:space="preserve"> </v>
      </c>
      <c r="AJ10" s="275" t="str">
        <f>IF('CK7'!KN9&lt;1,"x"," ")</f>
        <v xml:space="preserve"> </v>
      </c>
      <c r="AK10" s="275" t="str">
        <f>IF('CK7'!KY9&lt;1,"x"," ")</f>
        <v xml:space="preserve"> </v>
      </c>
      <c r="AL10" s="275" t="str">
        <f>IF('CK7'!LJ9&lt;1,"x"," ")</f>
        <v xml:space="preserve"> </v>
      </c>
      <c r="AM10" s="275" t="str">
        <f>IF('CK7'!LU9&lt;1,"x"," ")</f>
        <v xml:space="preserve"> </v>
      </c>
      <c r="AN10" s="275" t="str">
        <f>IF('CK7'!MF9&lt;1,"x"," ")</f>
        <v xml:space="preserve"> </v>
      </c>
      <c r="AO10" s="275" t="str">
        <f>IF('CK7'!MQ9&lt;1,"x"," ")</f>
        <v xml:space="preserve"> </v>
      </c>
      <c r="AP10" s="275" t="str">
        <f>IF('CK7'!NB9&lt;1,"x"," ")</f>
        <v xml:space="preserve"> </v>
      </c>
      <c r="AQ10" s="275" t="str">
        <f>IF('CK7'!NM9&lt;1,"x"," ")</f>
        <v xml:space="preserve"> </v>
      </c>
      <c r="AR10" s="275" t="str">
        <f>IF('CK7'!OL9&lt;1,"x"," ")</f>
        <v xml:space="preserve"> </v>
      </c>
      <c r="AS10" s="275" t="str">
        <f>IF('CK7'!OW9&lt;1,"x"," ")</f>
        <v xml:space="preserve"> </v>
      </c>
      <c r="AT10" s="275" t="str">
        <f>IF('CK7'!PH9&lt;1,"x"," ")</f>
        <v xml:space="preserve"> </v>
      </c>
      <c r="AU10" s="275" t="str">
        <f>IF('CK7'!PS9&lt;1,"x"," ")</f>
        <v xml:space="preserve"> </v>
      </c>
      <c r="AV10" s="275" t="str">
        <f>IF('CK7'!QD9&lt;1,"x"," ")</f>
        <v xml:space="preserve"> </v>
      </c>
      <c r="AW10" s="275" t="str">
        <f>IF('CK7'!QO9&lt;1,"x"," ")</f>
        <v xml:space="preserve"> </v>
      </c>
      <c r="AX10" s="275" t="str">
        <f>IF('CK7'!RN9&lt;1,"x"," ")</f>
        <v xml:space="preserve"> </v>
      </c>
    </row>
    <row r="11" spans="1:50" s="45" customFormat="1" ht="57.75" customHeight="1">
      <c r="A11" s="108">
        <v>13</v>
      </c>
      <c r="B11" s="109" t="s">
        <v>87</v>
      </c>
      <c r="C11" s="79" t="s">
        <v>146</v>
      </c>
      <c r="D11" s="117" t="s">
        <v>101</v>
      </c>
      <c r="E11" s="120" t="s">
        <v>102</v>
      </c>
      <c r="F11" s="78"/>
      <c r="G11" s="110" t="s">
        <v>125</v>
      </c>
      <c r="H11" s="110" t="s">
        <v>8</v>
      </c>
      <c r="I11" s="278" t="s">
        <v>423</v>
      </c>
      <c r="J11" s="273" t="str">
        <f t="shared" si="0"/>
        <v/>
      </c>
      <c r="K11" s="274">
        <f t="shared" si="1"/>
        <v>0</v>
      </c>
      <c r="L11" s="275" t="str">
        <f>IF('CK7'!M10&lt;1,"x"," ")</f>
        <v xml:space="preserve"> </v>
      </c>
      <c r="M11" s="275" t="str">
        <f>IF('CK7'!Q10&lt;1,"x"," ")</f>
        <v xml:space="preserve"> </v>
      </c>
      <c r="N11" s="275" t="str">
        <f>IF('CK7'!Y10&lt;1,"x"," ")</f>
        <v xml:space="preserve"> </v>
      </c>
      <c r="O11" s="275" t="str">
        <f>IF('CK7'!AJ10&lt;1,"x"," ")</f>
        <v xml:space="preserve"> </v>
      </c>
      <c r="P11" s="275" t="str">
        <f>IF('CK7'!AU10&lt;1,"x"," ")</f>
        <v xml:space="preserve"> </v>
      </c>
      <c r="Q11" s="275" t="str">
        <f>IF('CK7'!BF10&lt;1,"x"," ")</f>
        <v xml:space="preserve"> </v>
      </c>
      <c r="R11" s="275" t="str">
        <f>IF('CK7'!BQ10&lt;1,"x"," ")</f>
        <v xml:space="preserve"> </v>
      </c>
      <c r="S11" s="275" t="str">
        <f>IF('CK7'!CJ10&lt;1,"x"," ")</f>
        <v xml:space="preserve"> </v>
      </c>
      <c r="T11" s="275" t="str">
        <f>IF('CK7'!CU10&lt;1,"x"," ")</f>
        <v xml:space="preserve"> </v>
      </c>
      <c r="U11" s="275" t="str">
        <f>IF('CK7'!DF10&lt;1,"x"," ")</f>
        <v xml:space="preserve"> </v>
      </c>
      <c r="V11" s="275" t="str">
        <f>IF('CK7'!DQ10&lt;1,"x"," ")</f>
        <v xml:space="preserve"> </v>
      </c>
      <c r="W11" s="275" t="str">
        <f>IF('CK7'!EB10&lt;1,"x"," ")</f>
        <v xml:space="preserve"> </v>
      </c>
      <c r="X11" s="275" t="str">
        <f>IF('CK7'!EM10&lt;1,"x"," ")</f>
        <v xml:space="preserve"> </v>
      </c>
      <c r="Y11" s="275" t="str">
        <f>IF('CK7'!EX10&lt;1,"x"," ")</f>
        <v xml:space="preserve"> </v>
      </c>
      <c r="Z11" s="275" t="str">
        <f>IF('CK7'!FT10&lt;1,"x"," ")</f>
        <v xml:space="preserve"> </v>
      </c>
      <c r="AA11" s="275" t="str">
        <f>IF('CK7'!GE10&lt;1,"x"," ")</f>
        <v xml:space="preserve"> </v>
      </c>
      <c r="AB11" s="275" t="str">
        <f>IF('CK7'!GP10&lt;1,"x"," ")</f>
        <v xml:space="preserve"> </v>
      </c>
      <c r="AC11" s="275" t="str">
        <f>IF('CK7'!HA10&lt;1,"x"," ")</f>
        <v xml:space="preserve"> </v>
      </c>
      <c r="AD11" s="275" t="str">
        <f>IF('CK7'!HL10&lt;1,"x"," ")</f>
        <v xml:space="preserve"> </v>
      </c>
      <c r="AE11" s="275" t="str">
        <f>IF('CK7'!HW10&lt;1,"x"," ")</f>
        <v xml:space="preserve"> </v>
      </c>
      <c r="AF11" s="275" t="str">
        <f>IF('CK7'!IH10&lt;1,"x"," ")</f>
        <v xml:space="preserve"> </v>
      </c>
      <c r="AG11" s="275" t="str">
        <f>IF('CK7'!IS10&lt;1,"x"," ")</f>
        <v xml:space="preserve"> </v>
      </c>
      <c r="AH11" s="275" t="str">
        <f>IF('CK7'!JD10&lt;1,"x"," ")</f>
        <v xml:space="preserve"> </v>
      </c>
      <c r="AI11" s="275" t="str">
        <f>IF('CK7'!KC10&lt;1,"x"," ")</f>
        <v xml:space="preserve"> </v>
      </c>
      <c r="AJ11" s="275" t="str">
        <f>IF('CK7'!KN10&lt;1,"x"," ")</f>
        <v xml:space="preserve"> </v>
      </c>
      <c r="AK11" s="275" t="str">
        <f>IF('CK7'!KY10&lt;1,"x"," ")</f>
        <v xml:space="preserve"> </v>
      </c>
      <c r="AL11" s="275" t="str">
        <f>IF('CK7'!LJ10&lt;1,"x"," ")</f>
        <v xml:space="preserve"> </v>
      </c>
      <c r="AM11" s="275" t="str">
        <f>IF('CK7'!LU10&lt;1,"x"," ")</f>
        <v xml:space="preserve"> </v>
      </c>
      <c r="AN11" s="275" t="str">
        <f>IF('CK7'!MF10&lt;1,"x"," ")</f>
        <v xml:space="preserve"> </v>
      </c>
      <c r="AO11" s="275" t="str">
        <f>IF('CK7'!MQ10&lt;1,"x"," ")</f>
        <v xml:space="preserve"> </v>
      </c>
      <c r="AP11" s="275" t="str">
        <f>IF('CK7'!NB10&lt;1,"x"," ")</f>
        <v xml:space="preserve"> </v>
      </c>
      <c r="AQ11" s="275" t="str">
        <f>IF('CK7'!NM10&lt;1,"x"," ")</f>
        <v xml:space="preserve"> </v>
      </c>
      <c r="AR11" s="275" t="str">
        <f>IF('CK7'!OL10&lt;1,"x"," ")</f>
        <v xml:space="preserve"> </v>
      </c>
      <c r="AS11" s="275" t="str">
        <f>IF('CK7'!OW10&lt;1,"x"," ")</f>
        <v xml:space="preserve"> </v>
      </c>
      <c r="AT11" s="275" t="str">
        <f>IF('CK7'!PH10&lt;1,"x"," ")</f>
        <v xml:space="preserve"> </v>
      </c>
      <c r="AU11" s="275" t="str">
        <f>IF('CK7'!PS10&lt;1,"x"," ")</f>
        <v xml:space="preserve"> </v>
      </c>
      <c r="AV11" s="275" t="str">
        <f>IF('CK7'!QD10&lt;1,"x"," ")</f>
        <v xml:space="preserve"> </v>
      </c>
      <c r="AW11" s="275" t="str">
        <f>IF('CK7'!QO10&lt;1,"x"," ")</f>
        <v xml:space="preserve"> </v>
      </c>
      <c r="AX11" s="275" t="str">
        <f>IF('CK7'!RN10&lt;1,"x"," ")</f>
        <v xml:space="preserve"> </v>
      </c>
    </row>
    <row r="12" spans="1:50" s="45" customFormat="1" ht="156.75" customHeight="1">
      <c r="A12" s="108">
        <v>14</v>
      </c>
      <c r="B12" s="109" t="s">
        <v>87</v>
      </c>
      <c r="C12" s="79" t="s">
        <v>147</v>
      </c>
      <c r="D12" s="1119" t="s">
        <v>103</v>
      </c>
      <c r="E12" s="1202" t="s">
        <v>22</v>
      </c>
      <c r="F12" s="67" t="s">
        <v>1439</v>
      </c>
      <c r="G12" s="110" t="s">
        <v>126</v>
      </c>
      <c r="H12" s="110" t="s">
        <v>34</v>
      </c>
      <c r="I12" s="278" t="s">
        <v>423</v>
      </c>
      <c r="J12" s="273" t="str">
        <f t="shared" si="0"/>
        <v>TIN HỌC (3TC),VẼ XÂY DỰNG 1(3TC),NGOẠI NGỮ 1 (3TC),TIN ỨNG DỤNG AUTOCAD(2TC),VẼ XÂY DỰNG 2 (3TC),THỰC HÀNH CHUYÊN MÔN MÁY 1(2TC),CẤU TẠO KTNDD(4TC),KỸ THUẬT THI CÔNG 1(3TC),ĐỒ ÁN KIẾN TRÚC K1 (1TC),NỘI THẤT (3TC),ĐỒ ÁN TỔNG HỢP  K4 (1TC),THỰC TẬP TỐT NGHIỆP (4TC),ĐỒ ÁN TN(5TC),</v>
      </c>
      <c r="K12" s="274">
        <f t="shared" si="1"/>
        <v>37</v>
      </c>
      <c r="L12" s="275" t="str">
        <f>IF('CK7'!M11&lt;1,"x"," ")</f>
        <v xml:space="preserve"> </v>
      </c>
      <c r="M12" s="275" t="str">
        <f>IF('CK7'!Q11&lt;1,"x"," ")</f>
        <v xml:space="preserve"> </v>
      </c>
      <c r="N12" s="275" t="str">
        <f>IF('CK7'!Y11&lt;1,"x"," ")</f>
        <v xml:space="preserve"> </v>
      </c>
      <c r="O12" s="275" t="str">
        <f>IF('CK7'!AJ11&lt;1,"x"," ")</f>
        <v>x</v>
      </c>
      <c r="P12" s="275" t="str">
        <f>IF('CK7'!AU11&lt;1,"x"," ")</f>
        <v>x</v>
      </c>
      <c r="Q12" s="275" t="str">
        <f>IF('CK7'!BF11&lt;1,"x"," ")</f>
        <v>x</v>
      </c>
      <c r="R12" s="275" t="str">
        <f>IF('CK7'!BQ11&lt;1,"x"," ")</f>
        <v xml:space="preserve"> </v>
      </c>
      <c r="S12" s="275" t="str">
        <f>IF('CK7'!CJ11&lt;1,"x"," ")</f>
        <v xml:space="preserve"> </v>
      </c>
      <c r="T12" s="275" t="str">
        <f>IF('CK7'!CU11&lt;1,"x"," ")</f>
        <v>x</v>
      </c>
      <c r="U12" s="275" t="str">
        <f>IF('CK7'!DF11&lt;1,"x"," ")</f>
        <v xml:space="preserve"> </v>
      </c>
      <c r="V12" s="275" t="str">
        <f>IF('CK7'!DQ11&lt;1,"x"," ")</f>
        <v xml:space="preserve"> </v>
      </c>
      <c r="W12" s="275" t="str">
        <f>IF('CK7'!EB11&lt;1,"x"," ")</f>
        <v>x</v>
      </c>
      <c r="X12" s="275" t="str">
        <f>IF('CK7'!EM11&lt;1,"x"," ")</f>
        <v xml:space="preserve"> </v>
      </c>
      <c r="Y12" s="275" t="str">
        <f>IF('CK7'!EX11&lt;1,"x"," ")</f>
        <v xml:space="preserve"> </v>
      </c>
      <c r="Z12" s="275" t="str">
        <f>IF('CK7'!FT11&lt;1,"x"," ")</f>
        <v xml:space="preserve"> </v>
      </c>
      <c r="AA12" s="275" t="str">
        <f>IF('CK7'!GE11&lt;1,"x"," ")</f>
        <v xml:space="preserve"> </v>
      </c>
      <c r="AB12" s="275" t="str">
        <f>IF('CK7'!GP11&lt;1,"x"," ")</f>
        <v xml:space="preserve"> </v>
      </c>
      <c r="AC12" s="275" t="str">
        <f>IF('CK7'!HA11&lt;1,"x"," ")</f>
        <v xml:space="preserve"> </v>
      </c>
      <c r="AD12" s="275" t="str">
        <f>IF('CK7'!HL11&lt;1,"x"," ")</f>
        <v>x</v>
      </c>
      <c r="AE12" s="275" t="str">
        <f>IF('CK7'!HW11&lt;1,"x"," ")</f>
        <v>x</v>
      </c>
      <c r="AF12" s="275" t="str">
        <f>IF('CK7'!IH11&lt;1,"x"," ")</f>
        <v xml:space="preserve"> </v>
      </c>
      <c r="AG12" s="275" t="str">
        <f>IF('CK7'!IS11&lt;1,"x"," ")</f>
        <v xml:space="preserve"> </v>
      </c>
      <c r="AH12" s="275" t="str">
        <f>IF('CK7'!JD11&lt;1,"x"," ")</f>
        <v xml:space="preserve"> </v>
      </c>
      <c r="AI12" s="275" t="str">
        <f>IF('CK7'!KC11&lt;1,"x"," ")</f>
        <v>x</v>
      </c>
      <c r="AJ12" s="275" t="str">
        <f>IF('CK7'!KN11&lt;1,"x"," ")</f>
        <v xml:space="preserve"> </v>
      </c>
      <c r="AK12" s="275" t="str">
        <f>IF('CK7'!KY11&lt;1,"x"," ")</f>
        <v xml:space="preserve"> </v>
      </c>
      <c r="AL12" s="275" t="str">
        <f>IF('CK7'!LJ11&lt;1,"x"," ")</f>
        <v xml:space="preserve"> </v>
      </c>
      <c r="AM12" s="275" t="str">
        <f>IF('CK7'!LU11&lt;1,"x"," ")</f>
        <v xml:space="preserve"> </v>
      </c>
      <c r="AN12" s="275" t="str">
        <f>IF('CK7'!MF11&lt;1,"x"," ")</f>
        <v xml:space="preserve"> </v>
      </c>
      <c r="AO12" s="275" t="str">
        <f>IF('CK7'!MQ11&lt;1,"x"," ")</f>
        <v>x</v>
      </c>
      <c r="AP12" s="275" t="str">
        <f>IF('CK7'!NB11&lt;1,"x"," ")</f>
        <v xml:space="preserve"> </v>
      </c>
      <c r="AQ12" s="275" t="str">
        <f>IF('CK7'!NM11&lt;1,"x"," ")</f>
        <v xml:space="preserve"> </v>
      </c>
      <c r="AR12" s="275" t="str">
        <f>IF('CK7'!OL11&lt;1,"x"," ")</f>
        <v xml:space="preserve"> </v>
      </c>
      <c r="AS12" s="275" t="str">
        <f>IF('CK7'!OW11&lt;1,"x"," ")</f>
        <v>x</v>
      </c>
      <c r="AT12" s="275" t="str">
        <f>IF('CK7'!PH11&lt;1,"x"," ")</f>
        <v xml:space="preserve"> </v>
      </c>
      <c r="AU12" s="275" t="str">
        <f>IF('CK7'!PS11&lt;1,"x"," ")</f>
        <v>x</v>
      </c>
      <c r="AV12" s="275" t="str">
        <f>IF('CK7'!QD11&lt;1,"x"," ")</f>
        <v xml:space="preserve"> </v>
      </c>
      <c r="AW12" s="275" t="str">
        <f>IF('CK7'!QO11&lt;1,"x"," ")</f>
        <v>x</v>
      </c>
      <c r="AX12" s="275" t="str">
        <f>IF('CK7'!RN11&lt;1,"x"," ")</f>
        <v>x</v>
      </c>
    </row>
    <row r="13" spans="1:50" s="45" customFormat="1" ht="63.75" customHeight="1">
      <c r="A13" s="108">
        <v>15</v>
      </c>
      <c r="B13" s="109" t="s">
        <v>87</v>
      </c>
      <c r="C13" s="112" t="s">
        <v>148</v>
      </c>
      <c r="D13" s="118" t="s">
        <v>104</v>
      </c>
      <c r="E13" s="121" t="s">
        <v>39</v>
      </c>
      <c r="F13" s="78"/>
      <c r="G13" s="110" t="s">
        <v>127</v>
      </c>
      <c r="H13" s="110" t="s">
        <v>8</v>
      </c>
      <c r="I13" s="278" t="s">
        <v>424</v>
      </c>
      <c r="J13" s="273" t="str">
        <f t="shared" si="0"/>
        <v/>
      </c>
      <c r="K13" s="274">
        <f t="shared" si="1"/>
        <v>0</v>
      </c>
      <c r="L13" s="275" t="str">
        <f>IF('CK7'!M12&lt;1,"x"," ")</f>
        <v xml:space="preserve"> </v>
      </c>
      <c r="M13" s="275" t="str">
        <f>IF('CK7'!Q12&lt;1,"x"," ")</f>
        <v xml:space="preserve"> </v>
      </c>
      <c r="N13" s="275" t="str">
        <f>IF('CK7'!Y12&lt;1,"x"," ")</f>
        <v xml:space="preserve"> </v>
      </c>
      <c r="O13" s="275" t="str">
        <f>IF('CK7'!AJ12&lt;1,"x"," ")</f>
        <v xml:space="preserve"> </v>
      </c>
      <c r="P13" s="275" t="str">
        <f>IF('CK7'!AU12&lt;1,"x"," ")</f>
        <v xml:space="preserve"> </v>
      </c>
      <c r="Q13" s="275" t="str">
        <f>IF('CK7'!BF12&lt;1,"x"," ")</f>
        <v xml:space="preserve"> </v>
      </c>
      <c r="R13" s="275" t="str">
        <f>IF('CK7'!BQ12&lt;1,"x"," ")</f>
        <v xml:space="preserve"> </v>
      </c>
      <c r="S13" s="275" t="str">
        <f>IF('CK7'!CJ12&lt;1,"x"," ")</f>
        <v xml:space="preserve"> </v>
      </c>
      <c r="T13" s="275" t="str">
        <f>IF('CK7'!CU12&lt;1,"x"," ")</f>
        <v xml:space="preserve"> </v>
      </c>
      <c r="U13" s="275" t="str">
        <f>IF('CK7'!DF12&lt;1,"x"," ")</f>
        <v xml:space="preserve"> </v>
      </c>
      <c r="V13" s="275" t="str">
        <f>IF('CK7'!DQ12&lt;1,"x"," ")</f>
        <v xml:space="preserve"> </v>
      </c>
      <c r="W13" s="275" t="str">
        <f>IF('CK7'!EB12&lt;1,"x"," ")</f>
        <v xml:space="preserve"> </v>
      </c>
      <c r="X13" s="275" t="str">
        <f>IF('CK7'!EM12&lt;1,"x"," ")</f>
        <v xml:space="preserve"> </v>
      </c>
      <c r="Y13" s="275" t="str">
        <f>IF('CK7'!EX12&lt;1,"x"," ")</f>
        <v xml:space="preserve"> </v>
      </c>
      <c r="Z13" s="275" t="str">
        <f>IF('CK7'!FT12&lt;1,"x"," ")</f>
        <v xml:space="preserve"> </v>
      </c>
      <c r="AA13" s="275" t="str">
        <f>IF('CK7'!GE12&lt;1,"x"," ")</f>
        <v xml:space="preserve"> </v>
      </c>
      <c r="AB13" s="275" t="str">
        <f>IF('CK7'!GP12&lt;1,"x"," ")</f>
        <v xml:space="preserve"> </v>
      </c>
      <c r="AC13" s="275" t="str">
        <f>IF('CK7'!HA12&lt;1,"x"," ")</f>
        <v xml:space="preserve"> </v>
      </c>
      <c r="AD13" s="275" t="str">
        <f>IF('CK7'!HL12&lt;1,"x"," ")</f>
        <v xml:space="preserve"> </v>
      </c>
      <c r="AE13" s="275" t="str">
        <f>IF('CK7'!HW12&lt;1,"x"," ")</f>
        <v xml:space="preserve"> </v>
      </c>
      <c r="AF13" s="275" t="str">
        <f>IF('CK7'!IH12&lt;1,"x"," ")</f>
        <v xml:space="preserve"> </v>
      </c>
      <c r="AG13" s="275" t="str">
        <f>IF('CK7'!IS12&lt;1,"x"," ")</f>
        <v xml:space="preserve"> </v>
      </c>
      <c r="AH13" s="275" t="str">
        <f>IF('CK7'!JD12&lt;1,"x"," ")</f>
        <v xml:space="preserve"> </v>
      </c>
      <c r="AI13" s="275" t="str">
        <f>IF('CK7'!KC12&lt;1,"x"," ")</f>
        <v xml:space="preserve"> </v>
      </c>
      <c r="AJ13" s="275" t="str">
        <f>IF('CK7'!KN12&lt;1,"x"," ")</f>
        <v xml:space="preserve"> </v>
      </c>
      <c r="AK13" s="275" t="str">
        <f>IF('CK7'!KY12&lt;1,"x"," ")</f>
        <v xml:space="preserve"> </v>
      </c>
      <c r="AL13" s="275" t="str">
        <f>IF('CK7'!LJ12&lt;1,"x"," ")</f>
        <v xml:space="preserve"> </v>
      </c>
      <c r="AM13" s="275" t="str">
        <f>IF('CK7'!LU12&lt;1,"x"," ")</f>
        <v xml:space="preserve"> </v>
      </c>
      <c r="AN13" s="275" t="str">
        <f>IF('CK7'!MF12&lt;1,"x"," ")</f>
        <v xml:space="preserve"> </v>
      </c>
      <c r="AO13" s="275" t="str">
        <f>IF('CK7'!MQ12&lt;1,"x"," ")</f>
        <v xml:space="preserve"> </v>
      </c>
      <c r="AP13" s="275" t="str">
        <f>IF('CK7'!NB12&lt;1,"x"," ")</f>
        <v xml:space="preserve"> </v>
      </c>
      <c r="AQ13" s="275" t="str">
        <f>IF('CK7'!NM12&lt;1,"x"," ")</f>
        <v xml:space="preserve"> </v>
      </c>
      <c r="AR13" s="275" t="str">
        <f>IF('CK7'!OL12&lt;1,"x"," ")</f>
        <v xml:space="preserve"> </v>
      </c>
      <c r="AS13" s="275" t="str">
        <f>IF('CK7'!OW12&lt;1,"x"," ")</f>
        <v xml:space="preserve"> </v>
      </c>
      <c r="AT13" s="275" t="str">
        <f>IF('CK7'!PH12&lt;1,"x"," ")</f>
        <v xml:space="preserve"> </v>
      </c>
      <c r="AU13" s="275" t="str">
        <f>IF('CK7'!PS12&lt;1,"x"," ")</f>
        <v xml:space="preserve"> </v>
      </c>
      <c r="AV13" s="275" t="str">
        <f>IF('CK7'!QD12&lt;1,"x"," ")</f>
        <v xml:space="preserve"> </v>
      </c>
      <c r="AW13" s="275" t="str">
        <f>IF('CK7'!QO12&lt;1,"x"," ")</f>
        <v xml:space="preserve"> </v>
      </c>
      <c r="AX13" s="275" t="str">
        <f>IF('CK7'!RN12&lt;1,"x"," ")</f>
        <v xml:space="preserve"> </v>
      </c>
    </row>
    <row r="14" spans="1:50" s="45" customFormat="1" ht="56.25" customHeight="1">
      <c r="A14" s="108">
        <v>17</v>
      </c>
      <c r="B14" s="109" t="s">
        <v>87</v>
      </c>
      <c r="C14" s="112" t="s">
        <v>150</v>
      </c>
      <c r="D14" s="117" t="s">
        <v>95</v>
      </c>
      <c r="E14" s="120" t="s">
        <v>33</v>
      </c>
      <c r="F14" s="78"/>
      <c r="G14" s="110" t="s">
        <v>129</v>
      </c>
      <c r="H14" s="110" t="s">
        <v>8</v>
      </c>
      <c r="I14" s="278" t="s">
        <v>426</v>
      </c>
      <c r="J14" s="273" t="str">
        <f t="shared" si="0"/>
        <v/>
      </c>
      <c r="K14" s="274">
        <f t="shared" si="1"/>
        <v>0</v>
      </c>
      <c r="L14" s="275" t="str">
        <f>IF('CK7'!M13&lt;1,"x"," ")</f>
        <v xml:space="preserve"> </v>
      </c>
      <c r="M14" s="275" t="str">
        <f>IF('CK7'!Q13&lt;1,"x"," ")</f>
        <v xml:space="preserve"> </v>
      </c>
      <c r="N14" s="275" t="str">
        <f>IF('CK7'!Y13&lt;1,"x"," ")</f>
        <v xml:space="preserve"> </v>
      </c>
      <c r="O14" s="275" t="str">
        <f>IF('CK7'!AJ13&lt;1,"x"," ")</f>
        <v xml:space="preserve"> </v>
      </c>
      <c r="P14" s="275" t="str">
        <f>IF('CK7'!AU13&lt;1,"x"," ")</f>
        <v xml:space="preserve"> </v>
      </c>
      <c r="Q14" s="275" t="str">
        <f>IF('CK7'!BF13&lt;1,"x"," ")</f>
        <v xml:space="preserve"> </v>
      </c>
      <c r="R14" s="275" t="str">
        <f>IF('CK7'!BQ13&lt;1,"x"," ")</f>
        <v xml:space="preserve"> </v>
      </c>
      <c r="S14" s="275" t="str">
        <f>IF('CK7'!CJ13&lt;1,"x"," ")</f>
        <v xml:space="preserve"> </v>
      </c>
      <c r="T14" s="275" t="str">
        <f>IF('CK7'!CU13&lt;1,"x"," ")</f>
        <v xml:space="preserve"> </v>
      </c>
      <c r="U14" s="275" t="str">
        <f>IF('CK7'!DF13&lt;1,"x"," ")</f>
        <v xml:space="preserve"> </v>
      </c>
      <c r="V14" s="275" t="str">
        <f>IF('CK7'!DQ13&lt;1,"x"," ")</f>
        <v xml:space="preserve"> </v>
      </c>
      <c r="W14" s="275" t="str">
        <f>IF('CK7'!EB13&lt;1,"x"," ")</f>
        <v xml:space="preserve"> </v>
      </c>
      <c r="X14" s="275" t="str">
        <f>IF('CK7'!EM13&lt;1,"x"," ")</f>
        <v xml:space="preserve"> </v>
      </c>
      <c r="Y14" s="275" t="str">
        <f>IF('CK7'!EX13&lt;1,"x"," ")</f>
        <v xml:space="preserve"> </v>
      </c>
      <c r="Z14" s="275" t="str">
        <f>IF('CK7'!FT13&lt;1,"x"," ")</f>
        <v xml:space="preserve"> </v>
      </c>
      <c r="AA14" s="275" t="str">
        <f>IF('CK7'!GE13&lt;1,"x"," ")</f>
        <v xml:space="preserve"> </v>
      </c>
      <c r="AB14" s="275" t="str">
        <f>IF('CK7'!GP13&lt;1,"x"," ")</f>
        <v xml:space="preserve"> </v>
      </c>
      <c r="AC14" s="275" t="str">
        <f>IF('CK7'!HA13&lt;1,"x"," ")</f>
        <v xml:space="preserve"> </v>
      </c>
      <c r="AD14" s="275" t="str">
        <f>IF('CK7'!HL13&lt;1,"x"," ")</f>
        <v xml:space="preserve"> </v>
      </c>
      <c r="AE14" s="275" t="str">
        <f>IF('CK7'!HW13&lt;1,"x"," ")</f>
        <v xml:space="preserve"> </v>
      </c>
      <c r="AF14" s="275" t="str">
        <f>IF('CK7'!IH13&lt;1,"x"," ")</f>
        <v xml:space="preserve"> </v>
      </c>
      <c r="AG14" s="275" t="str">
        <f>IF('CK7'!IS13&lt;1,"x"," ")</f>
        <v xml:space="preserve"> </v>
      </c>
      <c r="AH14" s="275" t="str">
        <f>IF('CK7'!JD13&lt;1,"x"," ")</f>
        <v xml:space="preserve"> </v>
      </c>
      <c r="AI14" s="275" t="str">
        <f>IF('CK7'!KC13&lt;1,"x"," ")</f>
        <v xml:space="preserve"> </v>
      </c>
      <c r="AJ14" s="275" t="str">
        <f>IF('CK7'!KN13&lt;1,"x"," ")</f>
        <v xml:space="preserve"> </v>
      </c>
      <c r="AK14" s="275" t="str">
        <f>IF('CK7'!KY13&lt;1,"x"," ")</f>
        <v xml:space="preserve"> </v>
      </c>
      <c r="AL14" s="275" t="str">
        <f>IF('CK7'!LJ13&lt;1,"x"," ")</f>
        <v xml:space="preserve"> </v>
      </c>
      <c r="AM14" s="275" t="str">
        <f>IF('CK7'!LU13&lt;1,"x"," ")</f>
        <v xml:space="preserve"> </v>
      </c>
      <c r="AN14" s="275" t="str">
        <f>IF('CK7'!MF13&lt;1,"x"," ")</f>
        <v xml:space="preserve"> </v>
      </c>
      <c r="AO14" s="275" t="str">
        <f>IF('CK7'!MQ13&lt;1,"x"," ")</f>
        <v xml:space="preserve"> </v>
      </c>
      <c r="AP14" s="275" t="str">
        <f>IF('CK7'!NB13&lt;1,"x"," ")</f>
        <v xml:space="preserve"> </v>
      </c>
      <c r="AQ14" s="275" t="str">
        <f>IF('CK7'!NM13&lt;1,"x"," ")</f>
        <v xml:space="preserve"> </v>
      </c>
      <c r="AR14" s="275" t="str">
        <f>IF('CK7'!OL13&lt;1,"x"," ")</f>
        <v xml:space="preserve"> </v>
      </c>
      <c r="AS14" s="275" t="str">
        <f>IF('CK7'!OW13&lt;1,"x"," ")</f>
        <v xml:space="preserve"> </v>
      </c>
      <c r="AT14" s="275" t="str">
        <f>IF('CK7'!PH13&lt;1,"x"," ")</f>
        <v xml:space="preserve"> </v>
      </c>
      <c r="AU14" s="275" t="str">
        <f>IF('CK7'!PS13&lt;1,"x"," ")</f>
        <v xml:space="preserve"> </v>
      </c>
      <c r="AV14" s="275" t="str">
        <f>IF('CK7'!QD13&lt;1,"x"," ")</f>
        <v xml:space="preserve"> </v>
      </c>
      <c r="AW14" s="275" t="str">
        <f>IF('CK7'!QO13&lt;1,"x"," ")</f>
        <v xml:space="preserve"> </v>
      </c>
      <c r="AX14" s="275" t="str">
        <f>IF('CK7'!RN13&lt;1,"x"," ")</f>
        <v xml:space="preserve"> </v>
      </c>
    </row>
    <row r="15" spans="1:50" s="45" customFormat="1" ht="57" customHeight="1">
      <c r="A15" s="108">
        <v>19</v>
      </c>
      <c r="B15" s="109" t="s">
        <v>87</v>
      </c>
      <c r="C15" s="114" t="s">
        <v>152</v>
      </c>
      <c r="D15" s="117" t="s">
        <v>107</v>
      </c>
      <c r="E15" s="120" t="s">
        <v>16</v>
      </c>
      <c r="F15" s="78"/>
      <c r="G15" s="115" t="s">
        <v>113</v>
      </c>
      <c r="H15" s="110" t="s">
        <v>8</v>
      </c>
      <c r="I15" s="278" t="s">
        <v>370</v>
      </c>
      <c r="J15" s="273" t="str">
        <f t="shared" si="0"/>
        <v/>
      </c>
      <c r="K15" s="274">
        <f t="shared" si="1"/>
        <v>0</v>
      </c>
      <c r="L15" s="275" t="str">
        <f>IF('CK7'!M14&lt;1,"x"," ")</f>
        <v xml:space="preserve"> </v>
      </c>
      <c r="M15" s="275" t="str">
        <f>IF('CK7'!Q14&lt;1,"x"," ")</f>
        <v xml:space="preserve"> </v>
      </c>
      <c r="N15" s="275" t="str">
        <f>IF('CK7'!Y14&lt;1,"x"," ")</f>
        <v xml:space="preserve"> </v>
      </c>
      <c r="O15" s="275" t="str">
        <f>IF('CK7'!AJ14&lt;1,"x"," ")</f>
        <v xml:space="preserve"> </v>
      </c>
      <c r="P15" s="275" t="str">
        <f>IF('CK7'!AU14&lt;1,"x"," ")</f>
        <v xml:space="preserve"> </v>
      </c>
      <c r="Q15" s="275" t="str">
        <f>IF('CK7'!BF14&lt;1,"x"," ")</f>
        <v xml:space="preserve"> </v>
      </c>
      <c r="R15" s="275" t="str">
        <f>IF('CK7'!BQ14&lt;1,"x"," ")</f>
        <v xml:space="preserve"> </v>
      </c>
      <c r="S15" s="275" t="str">
        <f>IF('CK7'!CJ14&lt;1,"x"," ")</f>
        <v xml:space="preserve"> </v>
      </c>
      <c r="T15" s="275" t="str">
        <f>IF('CK7'!CU14&lt;1,"x"," ")</f>
        <v xml:space="preserve"> </v>
      </c>
      <c r="U15" s="275" t="str">
        <f>IF('CK7'!DF14&lt;1,"x"," ")</f>
        <v xml:space="preserve"> </v>
      </c>
      <c r="V15" s="275" t="str">
        <f>IF('CK7'!DQ14&lt;1,"x"," ")</f>
        <v xml:space="preserve"> </v>
      </c>
      <c r="W15" s="275" t="str">
        <f>IF('CK7'!EB14&lt;1,"x"," ")</f>
        <v xml:space="preserve"> </v>
      </c>
      <c r="X15" s="275" t="str">
        <f>IF('CK7'!EM14&lt;1,"x"," ")</f>
        <v xml:space="preserve"> </v>
      </c>
      <c r="Y15" s="275" t="str">
        <f>IF('CK7'!EX14&lt;1,"x"," ")</f>
        <v xml:space="preserve"> </v>
      </c>
      <c r="Z15" s="275" t="str">
        <f>IF('CK7'!FT14&lt;1,"x"," ")</f>
        <v xml:space="preserve"> </v>
      </c>
      <c r="AA15" s="275" t="str">
        <f>IF('CK7'!GE14&lt;1,"x"," ")</f>
        <v xml:space="preserve"> </v>
      </c>
      <c r="AB15" s="275" t="str">
        <f>IF('CK7'!GP14&lt;1,"x"," ")</f>
        <v xml:space="preserve"> </v>
      </c>
      <c r="AC15" s="275" t="str">
        <f>IF('CK7'!HA14&lt;1,"x"," ")</f>
        <v xml:space="preserve"> </v>
      </c>
      <c r="AD15" s="275" t="str">
        <f>IF('CK7'!HL14&lt;1,"x"," ")</f>
        <v xml:space="preserve"> </v>
      </c>
      <c r="AE15" s="275" t="str">
        <f>IF('CK7'!HW14&lt;1,"x"," ")</f>
        <v xml:space="preserve"> </v>
      </c>
      <c r="AF15" s="275" t="str">
        <f>IF('CK7'!IH14&lt;1,"x"," ")</f>
        <v xml:space="preserve"> </v>
      </c>
      <c r="AG15" s="275" t="str">
        <f>IF('CK7'!IS14&lt;1,"x"," ")</f>
        <v xml:space="preserve"> </v>
      </c>
      <c r="AH15" s="275" t="str">
        <f>IF('CK7'!JD14&lt;1,"x"," ")</f>
        <v xml:space="preserve"> </v>
      </c>
      <c r="AI15" s="275" t="str">
        <f>IF('CK7'!KC14&lt;1,"x"," ")</f>
        <v xml:space="preserve"> </v>
      </c>
      <c r="AJ15" s="275" t="str">
        <f>IF('CK7'!KN14&lt;1,"x"," ")</f>
        <v xml:space="preserve"> </v>
      </c>
      <c r="AK15" s="275" t="str">
        <f>IF('CK7'!KY14&lt;1,"x"," ")</f>
        <v xml:space="preserve"> </v>
      </c>
      <c r="AL15" s="275" t="str">
        <f>IF('CK7'!LJ14&lt;1,"x"," ")</f>
        <v xml:space="preserve"> </v>
      </c>
      <c r="AM15" s="275" t="str">
        <f>IF('CK7'!LU14&lt;1,"x"," ")</f>
        <v xml:space="preserve"> </v>
      </c>
      <c r="AN15" s="275" t="str">
        <f>IF('CK7'!MF14&lt;1,"x"," ")</f>
        <v xml:space="preserve"> </v>
      </c>
      <c r="AO15" s="275" t="str">
        <f>IF('CK7'!MQ14&lt;1,"x"," ")</f>
        <v xml:space="preserve"> </v>
      </c>
      <c r="AP15" s="275" t="str">
        <f>IF('CK7'!NB14&lt;1,"x"," ")</f>
        <v xml:space="preserve"> </v>
      </c>
      <c r="AQ15" s="275" t="str">
        <f>IF('CK7'!NM14&lt;1,"x"," ")</f>
        <v xml:space="preserve"> </v>
      </c>
      <c r="AR15" s="275" t="str">
        <f>IF('CK7'!OL14&lt;1,"x"," ")</f>
        <v xml:space="preserve"> </v>
      </c>
      <c r="AS15" s="275" t="str">
        <f>IF('CK7'!OW14&lt;1,"x"," ")</f>
        <v xml:space="preserve"> </v>
      </c>
      <c r="AT15" s="275" t="str">
        <f>IF('CK7'!PH14&lt;1,"x"," ")</f>
        <v xml:space="preserve"> </v>
      </c>
      <c r="AU15" s="275" t="str">
        <f>IF('CK7'!PS14&lt;1,"x"," ")</f>
        <v xml:space="preserve"> </v>
      </c>
      <c r="AV15" s="275" t="str">
        <f>IF('CK7'!QD14&lt;1,"x"," ")</f>
        <v xml:space="preserve"> </v>
      </c>
      <c r="AW15" s="275" t="str">
        <f>IF('CK7'!QO14&lt;1,"x"," ")</f>
        <v xml:space="preserve"> </v>
      </c>
      <c r="AX15" s="275" t="str">
        <f>IF('CK7'!RN14&lt;1,"x"," ")</f>
        <v xml:space="preserve"> </v>
      </c>
    </row>
    <row r="16" spans="1:50" s="45" customFormat="1" ht="60" customHeight="1">
      <c r="A16" s="108">
        <v>20</v>
      </c>
      <c r="B16" s="109" t="s">
        <v>87</v>
      </c>
      <c r="C16" s="114" t="s">
        <v>153</v>
      </c>
      <c r="D16" s="117" t="s">
        <v>108</v>
      </c>
      <c r="E16" s="120" t="s">
        <v>13</v>
      </c>
      <c r="F16" s="78"/>
      <c r="G16" s="115" t="s">
        <v>131</v>
      </c>
      <c r="H16" s="110" t="s">
        <v>8</v>
      </c>
      <c r="I16" s="278" t="s">
        <v>427</v>
      </c>
      <c r="J16" s="273" t="str">
        <f t="shared" si="0"/>
        <v/>
      </c>
      <c r="K16" s="274">
        <f t="shared" si="1"/>
        <v>0</v>
      </c>
      <c r="L16" s="275" t="str">
        <f>IF('CK7'!M15&lt;1,"x"," ")</f>
        <v xml:space="preserve"> </v>
      </c>
      <c r="M16" s="275" t="str">
        <f>IF('CK7'!Q15&lt;1,"x"," ")</f>
        <v xml:space="preserve"> </v>
      </c>
      <c r="N16" s="275" t="str">
        <f>IF('CK7'!Y15&lt;1,"x"," ")</f>
        <v xml:space="preserve"> </v>
      </c>
      <c r="O16" s="275" t="str">
        <f>IF('CK7'!AJ15&lt;1,"x"," ")</f>
        <v xml:space="preserve"> </v>
      </c>
      <c r="P16" s="275" t="str">
        <f>IF('CK7'!AU15&lt;1,"x"," ")</f>
        <v xml:space="preserve"> </v>
      </c>
      <c r="Q16" s="275" t="str">
        <f>IF('CK7'!BF15&lt;1,"x"," ")</f>
        <v xml:space="preserve"> </v>
      </c>
      <c r="R16" s="275" t="str">
        <f>IF('CK7'!BQ15&lt;1,"x"," ")</f>
        <v xml:space="preserve"> </v>
      </c>
      <c r="S16" s="275" t="str">
        <f>IF('CK7'!CJ15&lt;1,"x"," ")</f>
        <v xml:space="preserve"> </v>
      </c>
      <c r="T16" s="275" t="str">
        <f>IF('CK7'!CU15&lt;1,"x"," ")</f>
        <v xml:space="preserve"> </v>
      </c>
      <c r="U16" s="275" t="str">
        <f>IF('CK7'!DF15&lt;1,"x"," ")</f>
        <v xml:space="preserve"> </v>
      </c>
      <c r="V16" s="275" t="str">
        <f>IF('CK7'!DQ15&lt;1,"x"," ")</f>
        <v xml:space="preserve"> </v>
      </c>
      <c r="W16" s="275" t="str">
        <f>IF('CK7'!EB15&lt;1,"x"," ")</f>
        <v xml:space="preserve"> </v>
      </c>
      <c r="X16" s="275" t="str">
        <f>IF('CK7'!EM15&lt;1,"x"," ")</f>
        <v xml:space="preserve"> </v>
      </c>
      <c r="Y16" s="275" t="str">
        <f>IF('CK7'!EX15&lt;1,"x"," ")</f>
        <v xml:space="preserve"> </v>
      </c>
      <c r="Z16" s="275" t="str">
        <f>IF('CK7'!FT15&lt;1,"x"," ")</f>
        <v xml:space="preserve"> </v>
      </c>
      <c r="AA16" s="275" t="str">
        <f>IF('CK7'!GE15&lt;1,"x"," ")</f>
        <v xml:space="preserve"> </v>
      </c>
      <c r="AB16" s="275" t="str">
        <f>IF('CK7'!GP15&lt;1,"x"," ")</f>
        <v xml:space="preserve"> </v>
      </c>
      <c r="AC16" s="275" t="str">
        <f>IF('CK7'!HA15&lt;1,"x"," ")</f>
        <v xml:space="preserve"> </v>
      </c>
      <c r="AD16" s="275" t="str">
        <f>IF('CK7'!HL15&lt;1,"x"," ")</f>
        <v xml:space="preserve"> </v>
      </c>
      <c r="AE16" s="275" t="str">
        <f>IF('CK7'!HW15&lt;1,"x"," ")</f>
        <v xml:space="preserve"> </v>
      </c>
      <c r="AF16" s="275" t="str">
        <f>IF('CK7'!IH15&lt;1,"x"," ")</f>
        <v xml:space="preserve"> </v>
      </c>
      <c r="AG16" s="275" t="str">
        <f>IF('CK7'!IS15&lt;1,"x"," ")</f>
        <v xml:space="preserve"> </v>
      </c>
      <c r="AH16" s="275" t="str">
        <f>IF('CK7'!JD15&lt;1,"x"," ")</f>
        <v xml:space="preserve"> </v>
      </c>
      <c r="AI16" s="275" t="str">
        <f>IF('CK7'!KC15&lt;1,"x"," ")</f>
        <v xml:space="preserve"> </v>
      </c>
      <c r="AJ16" s="275" t="str">
        <f>IF('CK7'!KN15&lt;1,"x"," ")</f>
        <v xml:space="preserve"> </v>
      </c>
      <c r="AK16" s="275" t="str">
        <f>IF('CK7'!KY15&lt;1,"x"," ")</f>
        <v xml:space="preserve"> </v>
      </c>
      <c r="AL16" s="275" t="str">
        <f>IF('CK7'!LJ15&lt;1,"x"," ")</f>
        <v xml:space="preserve"> </v>
      </c>
      <c r="AM16" s="275" t="str">
        <f>IF('CK7'!LU15&lt;1,"x"," ")</f>
        <v xml:space="preserve"> </v>
      </c>
      <c r="AN16" s="275" t="str">
        <f>IF('CK7'!MF15&lt;1,"x"," ")</f>
        <v xml:space="preserve"> </v>
      </c>
      <c r="AO16" s="275" t="str">
        <f>IF('CK7'!MQ15&lt;1,"x"," ")</f>
        <v xml:space="preserve"> </v>
      </c>
      <c r="AP16" s="275" t="str">
        <f>IF('CK7'!NB15&lt;1,"x"," ")</f>
        <v xml:space="preserve"> </v>
      </c>
      <c r="AQ16" s="275" t="str">
        <f>IF('CK7'!NM15&lt;1,"x"," ")</f>
        <v xml:space="preserve"> </v>
      </c>
      <c r="AR16" s="275" t="str">
        <f>IF('CK7'!OL15&lt;1,"x"," ")</f>
        <v xml:space="preserve"> </v>
      </c>
      <c r="AS16" s="275" t="str">
        <f>IF('CK7'!OW15&lt;1,"x"," ")</f>
        <v xml:space="preserve"> </v>
      </c>
      <c r="AT16" s="275" t="str">
        <f>IF('CK7'!PH15&lt;1,"x"," ")</f>
        <v xml:space="preserve"> </v>
      </c>
      <c r="AU16" s="275" t="str">
        <f>IF('CK7'!PS15&lt;1,"x"," ")</f>
        <v xml:space="preserve"> </v>
      </c>
      <c r="AV16" s="275" t="str">
        <f>IF('CK7'!QD15&lt;1,"x"," ")</f>
        <v xml:space="preserve"> </v>
      </c>
      <c r="AW16" s="275" t="str">
        <f>IF('CK7'!QO15&lt;1,"x"," ")</f>
        <v xml:space="preserve"> </v>
      </c>
      <c r="AX16" s="275" t="str">
        <f>IF('CK7'!RN15&lt;1,"x"," ")</f>
        <v xml:space="preserve"> </v>
      </c>
    </row>
    <row r="17" spans="1:50" s="45" customFormat="1" ht="60" customHeight="1">
      <c r="A17" s="170">
        <v>21</v>
      </c>
      <c r="B17" s="171" t="s">
        <v>87</v>
      </c>
      <c r="C17" s="172" t="s">
        <v>154</v>
      </c>
      <c r="D17" s="173" t="s">
        <v>109</v>
      </c>
      <c r="E17" s="174" t="s">
        <v>110</v>
      </c>
      <c r="F17" s="175"/>
      <c r="G17" s="176" t="s">
        <v>132</v>
      </c>
      <c r="H17" s="177" t="s">
        <v>8</v>
      </c>
      <c r="I17" s="279" t="s">
        <v>428</v>
      </c>
      <c r="J17" s="273" t="str">
        <f t="shared" si="0"/>
        <v/>
      </c>
      <c r="K17" s="274">
        <f t="shared" si="1"/>
        <v>0</v>
      </c>
      <c r="L17" s="275" t="str">
        <f>IF('CK7'!M16&lt;1,"x"," ")</f>
        <v xml:space="preserve"> </v>
      </c>
      <c r="M17" s="275" t="str">
        <f>IF('CK7'!Q16&lt;1,"x"," ")</f>
        <v xml:space="preserve"> </v>
      </c>
      <c r="N17" s="275" t="str">
        <f>IF('CK7'!Y16&lt;1,"x"," ")</f>
        <v xml:space="preserve"> </v>
      </c>
      <c r="O17" s="275" t="str">
        <f>IF('CK7'!AJ16&lt;1,"x"," ")</f>
        <v xml:space="preserve"> </v>
      </c>
      <c r="P17" s="275" t="str">
        <f>IF('CK7'!AU16&lt;1,"x"," ")</f>
        <v xml:space="preserve"> </v>
      </c>
      <c r="Q17" s="275" t="str">
        <f>IF('CK7'!BF16&lt;1,"x"," ")</f>
        <v xml:space="preserve"> </v>
      </c>
      <c r="R17" s="275" t="str">
        <f>IF('CK7'!BQ16&lt;1,"x"," ")</f>
        <v xml:space="preserve"> </v>
      </c>
      <c r="S17" s="275" t="str">
        <f>IF('CK7'!CJ16&lt;1,"x"," ")</f>
        <v xml:space="preserve"> </v>
      </c>
      <c r="T17" s="275" t="str">
        <f>IF('CK7'!CU16&lt;1,"x"," ")</f>
        <v xml:space="preserve"> </v>
      </c>
      <c r="U17" s="275" t="str">
        <f>IF('CK7'!DF16&lt;1,"x"," ")</f>
        <v xml:space="preserve"> </v>
      </c>
      <c r="V17" s="275" t="str">
        <f>IF('CK7'!DQ16&lt;1,"x"," ")</f>
        <v xml:space="preserve"> </v>
      </c>
      <c r="W17" s="275" t="str">
        <f>IF('CK7'!EB16&lt;1,"x"," ")</f>
        <v xml:space="preserve"> </v>
      </c>
      <c r="X17" s="275" t="str">
        <f>IF('CK7'!EM16&lt;1,"x"," ")</f>
        <v xml:space="preserve"> </v>
      </c>
      <c r="Y17" s="275" t="str">
        <f>IF('CK7'!EX16&lt;1,"x"," ")</f>
        <v xml:space="preserve"> </v>
      </c>
      <c r="Z17" s="275" t="str">
        <f>IF('CK7'!FT16&lt;1,"x"," ")</f>
        <v xml:space="preserve"> </v>
      </c>
      <c r="AA17" s="275" t="str">
        <f>IF('CK7'!GE16&lt;1,"x"," ")</f>
        <v xml:space="preserve"> </v>
      </c>
      <c r="AB17" s="275" t="str">
        <f>IF('CK7'!GP16&lt;1,"x"," ")</f>
        <v xml:space="preserve"> </v>
      </c>
      <c r="AC17" s="275" t="str">
        <f>IF('CK7'!HA16&lt;1,"x"," ")</f>
        <v xml:space="preserve"> </v>
      </c>
      <c r="AD17" s="275" t="str">
        <f>IF('CK7'!HL16&lt;1,"x"," ")</f>
        <v xml:space="preserve"> </v>
      </c>
      <c r="AE17" s="275" t="str">
        <f>IF('CK7'!HW16&lt;1,"x"," ")</f>
        <v xml:space="preserve"> </v>
      </c>
      <c r="AF17" s="275" t="str">
        <f>IF('CK7'!IH16&lt;1,"x"," ")</f>
        <v xml:space="preserve"> </v>
      </c>
      <c r="AG17" s="275" t="str">
        <f>IF('CK7'!IS16&lt;1,"x"," ")</f>
        <v xml:space="preserve"> </v>
      </c>
      <c r="AH17" s="275" t="str">
        <f>IF('CK7'!JD16&lt;1,"x"," ")</f>
        <v xml:space="preserve"> </v>
      </c>
      <c r="AI17" s="275" t="str">
        <f>IF('CK7'!KC16&lt;1,"x"," ")</f>
        <v xml:space="preserve"> </v>
      </c>
      <c r="AJ17" s="275" t="str">
        <f>IF('CK7'!KN16&lt;1,"x"," ")</f>
        <v xml:space="preserve"> </v>
      </c>
      <c r="AK17" s="275" t="str">
        <f>IF('CK7'!KY16&lt;1,"x"," ")</f>
        <v xml:space="preserve"> </v>
      </c>
      <c r="AL17" s="275" t="str">
        <f>IF('CK7'!LJ16&lt;1,"x"," ")</f>
        <v xml:space="preserve"> </v>
      </c>
      <c r="AM17" s="275" t="str">
        <f>IF('CK7'!LU16&lt;1,"x"," ")</f>
        <v xml:space="preserve"> </v>
      </c>
      <c r="AN17" s="275" t="str">
        <f>IF('CK7'!MF16&lt;1,"x"," ")</f>
        <v xml:space="preserve"> </v>
      </c>
      <c r="AO17" s="275" t="str">
        <f>IF('CK7'!MQ16&lt;1,"x"," ")</f>
        <v xml:space="preserve"> </v>
      </c>
      <c r="AP17" s="275" t="str">
        <f>IF('CK7'!NB16&lt;1,"x"," ")</f>
        <v xml:space="preserve"> </v>
      </c>
      <c r="AQ17" s="275" t="str">
        <f>IF('CK7'!NM16&lt;1,"x"," ")</f>
        <v xml:space="preserve"> </v>
      </c>
      <c r="AR17" s="275" t="str">
        <f>IF('CK7'!OL16&lt;1,"x"," ")</f>
        <v xml:space="preserve"> </v>
      </c>
      <c r="AS17" s="275" t="str">
        <f>IF('CK7'!OW16&lt;1,"x"," ")</f>
        <v xml:space="preserve"> </v>
      </c>
      <c r="AT17" s="275" t="str">
        <f>IF('CK7'!PH16&lt;1,"x"," ")</f>
        <v xml:space="preserve"> </v>
      </c>
      <c r="AU17" s="275" t="str">
        <f>IF('CK7'!PS16&lt;1,"x"," ")</f>
        <v xml:space="preserve"> </v>
      </c>
      <c r="AV17" s="275" t="str">
        <f>IF('CK7'!QD16&lt;1,"x"," ")</f>
        <v xml:space="preserve"> </v>
      </c>
      <c r="AW17" s="275" t="str">
        <f>IF('CK7'!QO16&lt;1,"x"," ")</f>
        <v xml:space="preserve"> </v>
      </c>
      <c r="AX17" s="275" t="str">
        <f>IF('CK7'!RN16&lt;1,"x"," ")</f>
        <v xml:space="preserve"> </v>
      </c>
    </row>
    <row r="18" spans="1:50" s="45" customFormat="1" ht="62.25" customHeight="1">
      <c r="A18" s="108">
        <v>22</v>
      </c>
      <c r="B18" s="109" t="s">
        <v>87</v>
      </c>
      <c r="C18" s="114" t="s">
        <v>157</v>
      </c>
      <c r="D18" s="199" t="s">
        <v>111</v>
      </c>
      <c r="E18" s="200" t="s">
        <v>112</v>
      </c>
      <c r="F18" s="201"/>
      <c r="G18" s="115" t="s">
        <v>133</v>
      </c>
      <c r="H18" s="110" t="s">
        <v>8</v>
      </c>
      <c r="I18" s="278" t="s">
        <v>429</v>
      </c>
      <c r="J18" s="273" t="str">
        <f t="shared" si="0"/>
        <v/>
      </c>
      <c r="K18" s="274">
        <f t="shared" si="1"/>
        <v>0</v>
      </c>
      <c r="L18" s="275" t="str">
        <f>IF('CK7'!M17&lt;1,"x"," ")</f>
        <v xml:space="preserve"> </v>
      </c>
      <c r="M18" s="275" t="str">
        <f>IF('CK7'!Q17&lt;1,"x"," ")</f>
        <v xml:space="preserve"> </v>
      </c>
      <c r="N18" s="275" t="str">
        <f>IF('CK7'!Y17&lt;1,"x"," ")</f>
        <v xml:space="preserve"> </v>
      </c>
      <c r="O18" s="275" t="str">
        <f>IF('CK7'!AJ17&lt;1,"x"," ")</f>
        <v xml:space="preserve"> </v>
      </c>
      <c r="P18" s="275" t="str">
        <f>IF('CK7'!AU17&lt;1,"x"," ")</f>
        <v xml:space="preserve"> </v>
      </c>
      <c r="Q18" s="275" t="str">
        <f>IF('CK7'!BF17&lt;1,"x"," ")</f>
        <v xml:space="preserve"> </v>
      </c>
      <c r="R18" s="275" t="str">
        <f>IF('CK7'!BQ17&lt;1,"x"," ")</f>
        <v xml:space="preserve"> </v>
      </c>
      <c r="S18" s="275" t="str">
        <f>IF('CK7'!CJ17&lt;1,"x"," ")</f>
        <v xml:space="preserve"> </v>
      </c>
      <c r="T18" s="275" t="str">
        <f>IF('CK7'!CU17&lt;1,"x"," ")</f>
        <v xml:space="preserve"> </v>
      </c>
      <c r="U18" s="275" t="str">
        <f>IF('CK7'!DF17&lt;1,"x"," ")</f>
        <v xml:space="preserve"> </v>
      </c>
      <c r="V18" s="275" t="str">
        <f>IF('CK7'!DQ17&lt;1,"x"," ")</f>
        <v xml:space="preserve"> </v>
      </c>
      <c r="W18" s="275" t="str">
        <f>IF('CK7'!EB17&lt;1,"x"," ")</f>
        <v xml:space="preserve"> </v>
      </c>
      <c r="X18" s="275" t="str">
        <f>IF('CK7'!EM17&lt;1,"x"," ")</f>
        <v xml:space="preserve"> </v>
      </c>
      <c r="Y18" s="275" t="str">
        <f>IF('CK7'!EX17&lt;1,"x"," ")</f>
        <v xml:space="preserve"> </v>
      </c>
      <c r="Z18" s="275" t="str">
        <f>IF('CK7'!FT17&lt;1,"x"," ")</f>
        <v xml:space="preserve"> </v>
      </c>
      <c r="AA18" s="275" t="str">
        <f>IF('CK7'!GE17&lt;1,"x"," ")</f>
        <v xml:space="preserve"> </v>
      </c>
      <c r="AB18" s="275" t="str">
        <f>IF('CK7'!GP17&lt;1,"x"," ")</f>
        <v xml:space="preserve"> </v>
      </c>
      <c r="AC18" s="275" t="str">
        <f>IF('CK7'!HA17&lt;1,"x"," ")</f>
        <v xml:space="preserve"> </v>
      </c>
      <c r="AD18" s="275" t="str">
        <f>IF('CK7'!HL17&lt;1,"x"," ")</f>
        <v xml:space="preserve"> </v>
      </c>
      <c r="AE18" s="275" t="str">
        <f>IF('CK7'!HW17&lt;1,"x"," ")</f>
        <v xml:space="preserve"> </v>
      </c>
      <c r="AF18" s="275" t="str">
        <f>IF('CK7'!IH17&lt;1,"x"," ")</f>
        <v xml:space="preserve"> </v>
      </c>
      <c r="AG18" s="275" t="str">
        <f>IF('CK7'!IS17&lt;1,"x"," ")</f>
        <v xml:space="preserve"> </v>
      </c>
      <c r="AH18" s="275" t="str">
        <f>IF('CK7'!JD17&lt;1,"x"," ")</f>
        <v xml:space="preserve"> </v>
      </c>
      <c r="AI18" s="275" t="str">
        <f>IF('CK7'!KC17&lt;1,"x"," ")</f>
        <v xml:space="preserve"> </v>
      </c>
      <c r="AJ18" s="275" t="str">
        <f>IF('CK7'!KN17&lt;1,"x"," ")</f>
        <v xml:space="preserve"> </v>
      </c>
      <c r="AK18" s="275" t="str">
        <f>IF('CK7'!KY17&lt;1,"x"," ")</f>
        <v xml:space="preserve"> </v>
      </c>
      <c r="AL18" s="275" t="str">
        <f>IF('CK7'!LJ17&lt;1,"x"," ")</f>
        <v xml:space="preserve"> </v>
      </c>
      <c r="AM18" s="275" t="str">
        <f>IF('CK7'!LU17&lt;1,"x"," ")</f>
        <v xml:space="preserve"> </v>
      </c>
      <c r="AN18" s="275" t="str">
        <f>IF('CK7'!MF17&lt;1,"x"," ")</f>
        <v xml:space="preserve"> </v>
      </c>
      <c r="AO18" s="275" t="str">
        <f>IF('CK7'!MQ17&lt;1,"x"," ")</f>
        <v xml:space="preserve"> </v>
      </c>
      <c r="AP18" s="275" t="str">
        <f>IF('CK7'!NB17&lt;1,"x"," ")</f>
        <v xml:space="preserve"> </v>
      </c>
      <c r="AQ18" s="275" t="str">
        <f>IF('CK7'!NM17&lt;1,"x"," ")</f>
        <v xml:space="preserve"> </v>
      </c>
      <c r="AR18" s="275" t="str">
        <f>IF('CK7'!OL17&lt;1,"x"," ")</f>
        <v xml:space="preserve"> </v>
      </c>
      <c r="AS18" s="275" t="str">
        <f>IF('CK7'!OW17&lt;1,"x"," ")</f>
        <v xml:space="preserve"> </v>
      </c>
      <c r="AT18" s="275" t="str">
        <f>IF('CK7'!PH17&lt;1,"x"," ")</f>
        <v xml:space="preserve"> </v>
      </c>
      <c r="AU18" s="275" t="str">
        <f>IF('CK7'!PS17&lt;1,"x"," ")</f>
        <v xml:space="preserve"> </v>
      </c>
      <c r="AV18" s="275" t="str">
        <f>IF('CK7'!QD17&lt;1,"x"," ")</f>
        <v xml:space="preserve"> </v>
      </c>
      <c r="AW18" s="275" t="str">
        <f>IF('CK7'!QO17&lt;1,"x"," ")</f>
        <v xml:space="preserve"> </v>
      </c>
      <c r="AX18" s="275" t="str">
        <f>IF('CK7'!RN17&lt;1,"x"," ")</f>
        <v xml:space="preserve"> </v>
      </c>
    </row>
    <row r="19" spans="1:50" s="45" customFormat="1" ht="58.5" customHeight="1">
      <c r="A19" s="170">
        <v>24</v>
      </c>
      <c r="B19" s="171" t="s">
        <v>87</v>
      </c>
      <c r="C19" s="172" t="s">
        <v>337</v>
      </c>
      <c r="D19" s="310" t="s">
        <v>338</v>
      </c>
      <c r="E19" s="311" t="s">
        <v>46</v>
      </c>
      <c r="F19" s="302" t="s">
        <v>460</v>
      </c>
      <c r="G19" s="250" t="s">
        <v>437</v>
      </c>
      <c r="H19" s="303" t="s">
        <v>8</v>
      </c>
      <c r="I19" s="304" t="s">
        <v>436</v>
      </c>
      <c r="J19" s="273" t="str">
        <f t="shared" si="0"/>
        <v/>
      </c>
      <c r="K19" s="274">
        <f t="shared" si="1"/>
        <v>0</v>
      </c>
      <c r="L19" s="275" t="str">
        <f>IF('CK7'!M18&lt;1,"x"," ")</f>
        <v xml:space="preserve"> </v>
      </c>
      <c r="M19" s="275" t="str">
        <f>IF('CK7'!Q18&lt;1,"x"," ")</f>
        <v xml:space="preserve"> </v>
      </c>
      <c r="N19" s="275" t="str">
        <f>IF('CK7'!Y18&lt;1,"x"," ")</f>
        <v xml:space="preserve"> </v>
      </c>
      <c r="O19" s="275" t="str">
        <f>IF('CK7'!AJ18&lt;1,"x"," ")</f>
        <v xml:space="preserve"> </v>
      </c>
      <c r="P19" s="275" t="str">
        <f>IF('CK7'!AU18&lt;1,"x"," ")</f>
        <v xml:space="preserve"> </v>
      </c>
      <c r="Q19" s="275" t="str">
        <f>IF('CK7'!BF18&lt;1,"x"," ")</f>
        <v xml:space="preserve"> </v>
      </c>
      <c r="R19" s="275" t="str">
        <f>IF('CK7'!BQ18&lt;1,"x"," ")</f>
        <v xml:space="preserve"> </v>
      </c>
      <c r="S19" s="275" t="str">
        <f>IF('CK7'!CJ18&lt;1,"x"," ")</f>
        <v xml:space="preserve"> </v>
      </c>
      <c r="T19" s="275" t="str">
        <f>IF('CK7'!CU18&lt;1,"x"," ")</f>
        <v xml:space="preserve"> </v>
      </c>
      <c r="U19" s="275" t="str">
        <f>IF('CK7'!DF18&lt;1,"x"," ")</f>
        <v xml:space="preserve"> </v>
      </c>
      <c r="V19" s="275" t="str">
        <f>IF('CK7'!DQ18&lt;1,"x"," ")</f>
        <v xml:space="preserve"> </v>
      </c>
      <c r="W19" s="275" t="str">
        <f>IF('CK7'!EB18&lt;1,"x"," ")</f>
        <v xml:space="preserve"> </v>
      </c>
      <c r="X19" s="275" t="str">
        <f>IF('CK7'!EM18&lt;1,"x"," ")</f>
        <v xml:space="preserve"> </v>
      </c>
      <c r="Y19" s="275" t="str">
        <f>IF('CK7'!EX18&lt;1,"x"," ")</f>
        <v xml:space="preserve"> </v>
      </c>
      <c r="Z19" s="275" t="str">
        <f>IF('CK7'!FT18&lt;1,"x"," ")</f>
        <v xml:space="preserve"> </v>
      </c>
      <c r="AA19" s="275" t="str">
        <f>IF('CK7'!GE18&lt;1,"x"," ")</f>
        <v xml:space="preserve"> </v>
      </c>
      <c r="AB19" s="275" t="str">
        <f>IF('CK7'!GP18&lt;1,"x"," ")</f>
        <v xml:space="preserve"> </v>
      </c>
      <c r="AC19" s="275" t="str">
        <f>IF('CK7'!HA18&lt;1,"x"," ")</f>
        <v xml:space="preserve"> </v>
      </c>
      <c r="AD19" s="275" t="str">
        <f>IF('CK7'!HL18&lt;1,"x"," ")</f>
        <v xml:space="preserve"> </v>
      </c>
      <c r="AE19" s="275" t="str">
        <f>IF('CK7'!HW18&lt;1,"x"," ")</f>
        <v xml:space="preserve"> </v>
      </c>
      <c r="AF19" s="275" t="str">
        <f>IF('CK7'!IH18&lt;1,"x"," ")</f>
        <v xml:space="preserve"> </v>
      </c>
      <c r="AG19" s="275" t="str">
        <f>IF('CK7'!IS18&lt;1,"x"," ")</f>
        <v xml:space="preserve"> </v>
      </c>
      <c r="AH19" s="275" t="str">
        <f>IF('CK7'!JD18&lt;1,"x"," ")</f>
        <v xml:space="preserve"> </v>
      </c>
      <c r="AI19" s="275" t="str">
        <f>IF('CK7'!KC18&lt;1,"x"," ")</f>
        <v xml:space="preserve"> </v>
      </c>
      <c r="AJ19" s="275" t="str">
        <f>IF('CK7'!KN18&lt;1,"x"," ")</f>
        <v xml:space="preserve"> </v>
      </c>
      <c r="AK19" s="275" t="str">
        <f>IF('CK7'!KY18&lt;1,"x"," ")</f>
        <v xml:space="preserve"> </v>
      </c>
      <c r="AL19" s="275" t="str">
        <f>IF('CK7'!LJ18&lt;1,"x"," ")</f>
        <v xml:space="preserve"> </v>
      </c>
      <c r="AM19" s="275" t="str">
        <f>IF('CK7'!LU18&lt;1,"x"," ")</f>
        <v xml:space="preserve"> </v>
      </c>
      <c r="AN19" s="275" t="str">
        <f>IF('CK7'!MF18&lt;1,"x"," ")</f>
        <v xml:space="preserve"> </v>
      </c>
      <c r="AO19" s="275" t="str">
        <f>IF('CK7'!MQ18&lt;1,"x"," ")</f>
        <v xml:space="preserve"> </v>
      </c>
      <c r="AP19" s="275" t="str">
        <f>IF('CK7'!NB18&lt;1,"x"," ")</f>
        <v xml:space="preserve"> </v>
      </c>
      <c r="AQ19" s="275" t="str">
        <f>IF('CK7'!NM18&lt;1,"x"," ")</f>
        <v xml:space="preserve"> </v>
      </c>
      <c r="AR19" s="275" t="str">
        <f>IF('CK7'!OL18&lt;1,"x"," ")</f>
        <v xml:space="preserve"> </v>
      </c>
      <c r="AS19" s="275" t="str">
        <f>IF('CK7'!OW18&lt;1,"x"," ")</f>
        <v xml:space="preserve"> </v>
      </c>
      <c r="AT19" s="275" t="str">
        <f>IF('CK7'!PH18&lt;1,"x"," ")</f>
        <v xml:space="preserve"> </v>
      </c>
      <c r="AU19" s="275" t="str">
        <f>IF('CK7'!PS18&lt;1,"x"," ")</f>
        <v xml:space="preserve"> </v>
      </c>
      <c r="AV19" s="275" t="str">
        <f>IF('CK7'!QD18&lt;1,"x"," ")</f>
        <v xml:space="preserve"> </v>
      </c>
      <c r="AW19" s="275" t="str">
        <f>IF('CK7'!QO18&lt;1,"x"," ")</f>
        <v xml:space="preserve"> </v>
      </c>
      <c r="AX19" s="275" t="str">
        <f>IF('CK7'!RN18&lt;1,"x"," ")</f>
        <v xml:space="preserve"> </v>
      </c>
    </row>
    <row r="20" spans="1:50" s="45" customFormat="1" ht="117.75" customHeight="1">
      <c r="A20" s="578">
        <v>29</v>
      </c>
      <c r="B20" s="579" t="s">
        <v>87</v>
      </c>
      <c r="C20" s="672" t="s">
        <v>865</v>
      </c>
      <c r="D20" s="1203" t="s">
        <v>866</v>
      </c>
      <c r="E20" s="1204" t="s">
        <v>867</v>
      </c>
      <c r="F20" s="47" t="s">
        <v>868</v>
      </c>
      <c r="G20" s="580" t="s">
        <v>869</v>
      </c>
      <c r="H20" s="579" t="s">
        <v>8</v>
      </c>
      <c r="I20" s="581" t="s">
        <v>459</v>
      </c>
      <c r="J20" s="273" t="str">
        <f t="shared" si="0"/>
        <v>KỸ THUẬT ĐCT(3TC),CẤU TẠO KIẾN TRÚC NHÀ CN(3TC),KỸ THUẬT THI CÔNG 1(3TC),ĐỒ ÁN KIẾN TRÚC K1 (1TC),HẠ TẦNG KỸ THUẬT ĐÔ THỊ (2TC),ĐỒ ÁN KIẾN TRÚC K3 (1TC),ĐỒ ÁN TỔNG HỢP  K4 (1TC),THỰC TẬP TỐT NGHIỆP (4TC),ĐỒ ÁN TN(5TC),</v>
      </c>
      <c r="K20" s="274">
        <f t="shared" si="1"/>
        <v>23</v>
      </c>
      <c r="L20" s="275" t="str">
        <f>IF('CK7'!M19&lt;1,"x"," ")</f>
        <v xml:space="preserve"> </v>
      </c>
      <c r="M20" s="275" t="str">
        <f>IF('CK7'!Q19&lt;1,"x"," ")</f>
        <v xml:space="preserve"> </v>
      </c>
      <c r="N20" s="275" t="str">
        <f>IF('CK7'!Y19&lt;1,"x"," ")</f>
        <v xml:space="preserve"> </v>
      </c>
      <c r="O20" s="275" t="str">
        <f>IF('CK7'!AJ19&lt;1,"x"," ")</f>
        <v xml:space="preserve"> </v>
      </c>
      <c r="P20" s="275" t="str">
        <f>IF('CK7'!AU19&lt;1,"x"," ")</f>
        <v xml:space="preserve"> </v>
      </c>
      <c r="Q20" s="275" t="str">
        <f>IF('CK7'!BF19&lt;1,"x"," ")</f>
        <v xml:space="preserve"> </v>
      </c>
      <c r="R20" s="275" t="str">
        <f>IF('CK7'!BQ19&lt;1,"x"," ")</f>
        <v xml:space="preserve"> </v>
      </c>
      <c r="S20" s="275" t="str">
        <f>IF('CK7'!CJ19&lt;1,"x"," ")</f>
        <v xml:space="preserve"> </v>
      </c>
      <c r="T20" s="275" t="str">
        <f>IF('CK7'!CU19&lt;1,"x"," ")</f>
        <v xml:space="preserve"> </v>
      </c>
      <c r="U20" s="275" t="str">
        <f>IF('CK7'!DF19&lt;1,"x"," ")</f>
        <v xml:space="preserve"> </v>
      </c>
      <c r="V20" s="275" t="str">
        <f>IF('CK7'!DQ19&lt;1,"x"," ")</f>
        <v xml:space="preserve"> </v>
      </c>
      <c r="W20" s="275" t="str">
        <f>IF('CK7'!EB19&lt;1,"x"," ")</f>
        <v xml:space="preserve"> </v>
      </c>
      <c r="X20" s="275" t="str">
        <f>IF('CK7'!EM19&lt;1,"x"," ")</f>
        <v xml:space="preserve"> </v>
      </c>
      <c r="Y20" s="275" t="str">
        <f>IF('CK7'!EX19&lt;1,"x"," ")</f>
        <v xml:space="preserve"> </v>
      </c>
      <c r="Z20" s="275" t="str">
        <f>IF('CK7'!FT19&lt;1,"x"," ")</f>
        <v xml:space="preserve"> </v>
      </c>
      <c r="AA20" s="275" t="str">
        <f>IF('CK7'!GE19&lt;1,"x"," ")</f>
        <v>x</v>
      </c>
      <c r="AB20" s="275" t="str">
        <f>IF('CK7'!GP19&lt;1,"x"," ")</f>
        <v xml:space="preserve"> </v>
      </c>
      <c r="AC20" s="275" t="str">
        <f>IF('CK7'!HA19&lt;1,"x"," ")</f>
        <v xml:space="preserve"> </v>
      </c>
      <c r="AD20" s="275" t="str">
        <f>IF('CK7'!HL19&lt;1,"x"," ")</f>
        <v xml:space="preserve"> </v>
      </c>
      <c r="AE20" s="275" t="str">
        <f>IF('CK7'!HW19&lt;1,"x"," ")</f>
        <v xml:space="preserve"> </v>
      </c>
      <c r="AF20" s="275" t="str">
        <f>IF('CK7'!IH19&lt;1,"x"," ")</f>
        <v xml:space="preserve"> </v>
      </c>
      <c r="AG20" s="275" t="str">
        <f>IF('CK7'!IS19&lt;1,"x"," ")</f>
        <v xml:space="preserve"> </v>
      </c>
      <c r="AH20" s="275" t="str">
        <f>IF('CK7'!JD19&lt;1,"x"," ")</f>
        <v>x</v>
      </c>
      <c r="AI20" s="275" t="str">
        <f>IF('CK7'!KC19&lt;1,"x"," ")</f>
        <v>x</v>
      </c>
      <c r="AJ20" s="275" t="str">
        <f>IF('CK7'!KN19&lt;1,"x"," ")</f>
        <v xml:space="preserve"> </v>
      </c>
      <c r="AK20" s="275" t="str">
        <f>IF('CK7'!KY19&lt;1,"x"," ")</f>
        <v xml:space="preserve"> </v>
      </c>
      <c r="AL20" s="275" t="str">
        <f>IF('CK7'!LJ19&lt;1,"x"," ")</f>
        <v xml:space="preserve"> </v>
      </c>
      <c r="AM20" s="275" t="str">
        <f>IF('CK7'!LU19&lt;1,"x"," ")</f>
        <v xml:space="preserve"> </v>
      </c>
      <c r="AN20" s="275" t="str">
        <f>IF('CK7'!MF19&lt;1,"x"," ")</f>
        <v xml:space="preserve"> </v>
      </c>
      <c r="AO20" s="275" t="str">
        <f>IF('CK7'!MQ19&lt;1,"x"," ")</f>
        <v>x</v>
      </c>
      <c r="AP20" s="275" t="str">
        <f>IF('CK7'!NB19&lt;1,"x"," ")</f>
        <v xml:space="preserve"> </v>
      </c>
      <c r="AQ20" s="275" t="str">
        <f>IF('CK7'!NM19&lt;1,"x"," ")</f>
        <v>x</v>
      </c>
      <c r="AR20" s="275" t="str">
        <f>IF('CK7'!OL19&lt;1,"x"," ")</f>
        <v xml:space="preserve"> </v>
      </c>
      <c r="AS20" s="275" t="str">
        <f>IF('CK7'!OW19&lt;1,"x"," ")</f>
        <v xml:space="preserve"> </v>
      </c>
      <c r="AT20" s="275" t="str">
        <f>IF('CK7'!PH19&lt;1,"x"," ")</f>
        <v>x</v>
      </c>
      <c r="AU20" s="275" t="str">
        <f>IF('CK7'!PS19&lt;1,"x"," ")</f>
        <v>x</v>
      </c>
      <c r="AV20" s="275" t="str">
        <f>IF('CK7'!QD19&lt;1,"x"," ")</f>
        <v xml:space="preserve"> </v>
      </c>
      <c r="AW20" s="275" t="str">
        <f>IF('CK7'!QO19&lt;1,"x"," ")</f>
        <v>x</v>
      </c>
      <c r="AX20" s="275" t="str">
        <f>IF('CK7'!RN19&lt;1,"x"," ")</f>
        <v>x</v>
      </c>
    </row>
  </sheetData>
  <conditionalFormatting sqref="J2:K2 L2:M20 L3:AW20">
    <cfRule type="cellIs" dxfId="65" priority="180" stopIfTrue="1" operator="lessThan">
      <formula>4.95</formula>
    </cfRule>
  </conditionalFormatting>
  <conditionalFormatting sqref="N21:N65530 L2:R2 N2:AW20">
    <cfRule type="cellIs" dxfId="64" priority="179" operator="lessThan">
      <formula>3.95</formula>
    </cfRule>
  </conditionalFormatting>
  <conditionalFormatting sqref="L3:AW20">
    <cfRule type="cellIs" dxfId="63" priority="178" stopIfTrue="1" operator="lessThan">
      <formula>4.95</formula>
    </cfRule>
  </conditionalFormatting>
  <conditionalFormatting sqref="AX3:AX20">
    <cfRule type="cellIs" dxfId="62" priority="4" stopIfTrue="1" operator="lessThan">
      <formula>4.95</formula>
    </cfRule>
  </conditionalFormatting>
  <conditionalFormatting sqref="AX3:AX20">
    <cfRule type="cellIs" dxfId="61" priority="3" operator="lessThan">
      <formula>3.95</formula>
    </cfRule>
  </conditionalFormatting>
  <conditionalFormatting sqref="AX3:AX20">
    <cfRule type="cellIs" dxfId="60" priority="2" stopIfTrue="1" operator="lessThan">
      <formula>4.95</formula>
    </cfRule>
  </conditionalFormatting>
  <conditionalFormatting sqref="AX2">
    <cfRule type="cellIs" dxfId="59" priority="1" operator="lessThan">
      <formula>3.95</formula>
    </cfRule>
  </conditionalFormatting>
  <pageMargins left="0.42" right="0.2" top="0.41" bottom="0.32" header="0.3" footer="0.2"/>
  <pageSetup paperSize="9" scale="85" orientation="landscape" verticalDpi="0" r:id="rId1"/>
</worksheet>
</file>

<file path=xl/worksheets/sheet2.xml><?xml version="1.0" encoding="utf-8"?>
<worksheet xmlns="http://schemas.openxmlformats.org/spreadsheetml/2006/main" xmlns:r="http://schemas.openxmlformats.org/officeDocument/2006/relationships">
  <dimension ref="A1:RW37"/>
  <sheetViews>
    <sheetView tabSelected="1" workbookViewId="0">
      <pane xSplit="5" ySplit="1" topLeftCell="RO5" activePane="bottomRight" state="frozen"/>
      <selection pane="topRight" activeCell="F1" sqref="F1"/>
      <selection pane="bottomLeft" activeCell="A2" sqref="A2"/>
      <selection pane="bottomRight" activeCell="RW1" sqref="RW1"/>
    </sheetView>
  </sheetViews>
  <sheetFormatPr defaultRowHeight="16.5"/>
  <cols>
    <col min="1" max="1" width="6.5703125" customWidth="1"/>
    <col min="2" max="2" width="9.140625" style="25" customWidth="1"/>
    <col min="3" max="3" width="14.85546875" style="25" customWidth="1"/>
    <col min="4" max="4" width="25.42578125" style="25" customWidth="1"/>
    <col min="5" max="5" width="12" style="25" customWidth="1"/>
    <col min="6" max="6" width="13.5703125" customWidth="1"/>
    <col min="7" max="7" width="14.85546875" customWidth="1"/>
    <col min="8" max="8" width="10.28515625" customWidth="1"/>
    <col min="9" max="9" width="27.28515625" customWidth="1"/>
    <col min="10" max="27" width="4.85546875" customWidth="1"/>
    <col min="28" max="28" width="4.85546875" style="94" customWidth="1"/>
    <col min="29" max="38" width="4.85546875" customWidth="1"/>
    <col min="39" max="39" width="4.85546875" style="94" customWidth="1"/>
    <col min="40" max="49" width="4.85546875" customWidth="1"/>
    <col min="50" max="50" width="4.85546875" style="94" customWidth="1"/>
    <col min="51" max="60" width="4.85546875" customWidth="1"/>
    <col min="61" max="61" width="4.85546875" style="94" customWidth="1"/>
    <col min="62" max="71" width="4.85546875" customWidth="1"/>
    <col min="72" max="72" width="4.85546875" style="94" customWidth="1"/>
    <col min="73" max="73" width="5.7109375" customWidth="1"/>
    <col min="74" max="74" width="7.28515625" customWidth="1"/>
    <col min="75" max="75" width="8.7109375" customWidth="1"/>
    <col min="76" max="76" width="13" customWidth="1"/>
    <col min="77" max="77" width="6.28515625" style="30" customWidth="1"/>
    <col min="78" max="78" width="7.140625" style="30" customWidth="1"/>
    <col min="79" max="79" width="11.140625" customWidth="1"/>
    <col min="80" max="80" width="8.140625" customWidth="1"/>
    <col min="81" max="91" width="4.7109375" customWidth="1"/>
    <col min="92" max="102" width="4.28515625" customWidth="1"/>
    <col min="103" max="157" width="4.85546875" customWidth="1"/>
    <col min="158" max="160" width="6.5703125" customWidth="1"/>
    <col min="161" max="161" width="15.7109375" customWidth="1"/>
    <col min="162" max="162" width="6" customWidth="1"/>
    <col min="163" max="163" width="7.140625" customWidth="1"/>
    <col min="164" max="164" width="6.7109375" customWidth="1"/>
    <col min="165" max="166" width="6.85546875" customWidth="1"/>
    <col min="167" max="167" width="10.28515625" customWidth="1"/>
    <col min="168" max="168" width="14.28515625" customWidth="1"/>
    <col min="169" max="267" width="4.5703125" customWidth="1"/>
    <col min="268" max="268" width="5.85546875" customWidth="1"/>
    <col min="269" max="270" width="6.42578125" customWidth="1"/>
    <col min="271" max="271" width="18" customWidth="1"/>
    <col min="272" max="272" width="5.7109375" customWidth="1"/>
    <col min="273" max="273" width="7" customWidth="1"/>
    <col min="274" max="274" width="6.5703125" customWidth="1"/>
    <col min="275" max="275" width="6.28515625" customWidth="1"/>
    <col min="276" max="276" width="7.140625" customWidth="1"/>
    <col min="277" max="277" width="5.28515625" customWidth="1"/>
    <col min="278" max="279" width="6" customWidth="1"/>
    <col min="282" max="282" width="5.5703125" customWidth="1"/>
    <col min="283" max="292" width="4.7109375" customWidth="1"/>
    <col min="293" max="303" width="4.85546875" customWidth="1"/>
    <col min="304" max="314" width="5" customWidth="1"/>
    <col min="315" max="325" width="4.7109375" customWidth="1"/>
    <col min="326" max="336" width="4.85546875" customWidth="1"/>
    <col min="337" max="347" width="4.7109375" customWidth="1"/>
    <col min="348" max="358" width="4.85546875" customWidth="1"/>
    <col min="359" max="380" width="4.7109375" customWidth="1"/>
    <col min="381" max="381" width="4.85546875" customWidth="1"/>
    <col min="382" max="383" width="5.85546875" customWidth="1"/>
    <col min="384" max="384" width="16.5703125" customWidth="1"/>
    <col min="385" max="385" width="5.7109375" customWidth="1"/>
    <col min="386" max="387" width="6.140625" customWidth="1"/>
    <col min="388" max="388" width="5.5703125" customWidth="1"/>
    <col min="389" max="391" width="6" customWidth="1"/>
    <col min="392" max="392" width="6.7109375" customWidth="1"/>
    <col min="395" max="405" width="4.5703125" customWidth="1"/>
    <col min="406" max="416" width="4.42578125" customWidth="1"/>
    <col min="417" max="437" width="4.7109375" customWidth="1"/>
    <col min="438" max="438" width="4.85546875" bestFit="1" customWidth="1"/>
    <col min="439" max="439" width="5.7109375" customWidth="1"/>
    <col min="440" max="441" width="4.7109375" customWidth="1"/>
    <col min="442" max="442" width="5.5703125" customWidth="1"/>
    <col min="443" max="443" width="6" customWidth="1"/>
    <col min="444" max="449" width="4.7109375" customWidth="1"/>
    <col min="450" max="460" width="4.5703125" customWidth="1"/>
    <col min="461" max="461" width="5" customWidth="1"/>
    <col min="462" max="462" width="6.140625" customWidth="1"/>
    <col min="463" max="463" width="5.28515625" customWidth="1"/>
    <col min="464" max="464" width="16.7109375" customWidth="1"/>
    <col min="465" max="465" width="5.140625" customWidth="1"/>
    <col min="466" max="466" width="5.5703125" customWidth="1"/>
    <col min="467" max="467" width="5.85546875" customWidth="1"/>
    <col min="468" max="468" width="5.28515625" customWidth="1"/>
    <col min="469" max="469" width="5.5703125" customWidth="1"/>
    <col min="470" max="470" width="6.28515625" customWidth="1"/>
    <col min="471" max="471" width="5.140625" customWidth="1"/>
    <col min="472" max="472" width="5.85546875" customWidth="1"/>
    <col min="473" max="473" width="6.7109375" customWidth="1"/>
    <col min="475" max="475" width="13" customWidth="1"/>
    <col min="476" max="476" width="5.42578125" customWidth="1"/>
    <col min="477" max="477" width="5.5703125" customWidth="1"/>
    <col min="478" max="485" width="4.5703125" customWidth="1"/>
    <col min="486" max="486" width="4.42578125" customWidth="1"/>
    <col min="487" max="487" width="6" customWidth="1"/>
    <col min="488" max="488" width="6.140625" customWidth="1"/>
    <col min="489" max="489" width="17.28515625" customWidth="1"/>
    <col min="490" max="490" width="6" customWidth="1"/>
    <col min="491" max="491" width="6.5703125" customWidth="1"/>
  </cols>
  <sheetData>
    <row r="1" spans="1:491" ht="207" customHeight="1">
      <c r="A1" s="1" t="s">
        <v>0</v>
      </c>
      <c r="B1" s="23" t="s">
        <v>2</v>
      </c>
      <c r="C1" s="23" t="s">
        <v>1</v>
      </c>
      <c r="D1" s="23" t="s">
        <v>3</v>
      </c>
      <c r="E1" s="24" t="s">
        <v>4</v>
      </c>
      <c r="F1" s="3"/>
      <c r="G1" s="1" t="s">
        <v>5</v>
      </c>
      <c r="H1" s="1" t="s">
        <v>7</v>
      </c>
      <c r="I1" s="1" t="s">
        <v>6</v>
      </c>
      <c r="J1" s="84" t="s">
        <v>870</v>
      </c>
      <c r="K1" s="84" t="s">
        <v>1366</v>
      </c>
      <c r="L1" s="80" t="s">
        <v>74</v>
      </c>
      <c r="M1" s="81" t="s">
        <v>75</v>
      </c>
      <c r="N1" s="84" t="s">
        <v>871</v>
      </c>
      <c r="O1" s="84" t="s">
        <v>1368</v>
      </c>
      <c r="P1" s="80" t="s">
        <v>76</v>
      </c>
      <c r="Q1" s="81" t="s">
        <v>78</v>
      </c>
      <c r="R1" s="4" t="s">
        <v>15</v>
      </c>
      <c r="S1" s="5" t="s">
        <v>40</v>
      </c>
      <c r="T1" s="5" t="s">
        <v>41</v>
      </c>
      <c r="U1" s="6" t="s">
        <v>42</v>
      </c>
      <c r="V1" s="15" t="s">
        <v>1432</v>
      </c>
      <c r="W1" s="1027" t="s">
        <v>445</v>
      </c>
      <c r="X1" s="21" t="s">
        <v>43</v>
      </c>
      <c r="Y1" s="19" t="s">
        <v>44</v>
      </c>
      <c r="Z1" s="19" t="s">
        <v>445</v>
      </c>
      <c r="AA1" s="7" t="s">
        <v>45</v>
      </c>
      <c r="AB1" s="89" t="s">
        <v>45</v>
      </c>
      <c r="AC1" s="4" t="s">
        <v>15</v>
      </c>
      <c r="AD1" s="5" t="s">
        <v>79</v>
      </c>
      <c r="AE1" s="5" t="s">
        <v>80</v>
      </c>
      <c r="AF1" s="6" t="s">
        <v>85</v>
      </c>
      <c r="AG1" s="15" t="s">
        <v>82</v>
      </c>
      <c r="AH1" s="1027" t="s">
        <v>444</v>
      </c>
      <c r="AI1" s="21" t="s">
        <v>83</v>
      </c>
      <c r="AJ1" s="19" t="s">
        <v>84</v>
      </c>
      <c r="AK1" s="19" t="s">
        <v>444</v>
      </c>
      <c r="AL1" s="7" t="s">
        <v>82</v>
      </c>
      <c r="AM1" s="89" t="s">
        <v>82</v>
      </c>
      <c r="AN1" s="4" t="s">
        <v>15</v>
      </c>
      <c r="AO1" s="5" t="s">
        <v>61</v>
      </c>
      <c r="AP1" s="5" t="s">
        <v>62</v>
      </c>
      <c r="AQ1" s="6" t="s">
        <v>63</v>
      </c>
      <c r="AR1" s="15" t="s">
        <v>430</v>
      </c>
      <c r="AS1" s="1027" t="s">
        <v>1300</v>
      </c>
      <c r="AT1" s="21" t="s">
        <v>431</v>
      </c>
      <c r="AU1" s="19" t="s">
        <v>67</v>
      </c>
      <c r="AV1" s="19" t="s">
        <v>446</v>
      </c>
      <c r="AW1" s="7" t="s">
        <v>430</v>
      </c>
      <c r="AX1" s="89" t="s">
        <v>430</v>
      </c>
      <c r="AY1" s="4" t="s">
        <v>15</v>
      </c>
      <c r="AZ1" s="5" t="s">
        <v>52</v>
      </c>
      <c r="BA1" s="5" t="s">
        <v>53</v>
      </c>
      <c r="BB1" s="6" t="s">
        <v>54</v>
      </c>
      <c r="BC1" s="15" t="s">
        <v>57</v>
      </c>
      <c r="BD1" s="1027" t="s">
        <v>442</v>
      </c>
      <c r="BE1" s="21" t="s">
        <v>55</v>
      </c>
      <c r="BF1" s="19" t="s">
        <v>56</v>
      </c>
      <c r="BG1" s="19" t="s">
        <v>442</v>
      </c>
      <c r="BH1" s="7" t="s">
        <v>57</v>
      </c>
      <c r="BI1" s="89" t="s">
        <v>57</v>
      </c>
      <c r="BJ1" s="4" t="s">
        <v>15</v>
      </c>
      <c r="BK1" s="5" t="s">
        <v>47</v>
      </c>
      <c r="BL1" s="5" t="s">
        <v>48</v>
      </c>
      <c r="BM1" s="6" t="s">
        <v>49</v>
      </c>
      <c r="BN1" s="15" t="s">
        <v>60</v>
      </c>
      <c r="BO1" s="1027" t="s">
        <v>60</v>
      </c>
      <c r="BP1" s="21" t="s">
        <v>50</v>
      </c>
      <c r="BQ1" s="19" t="s">
        <v>51</v>
      </c>
      <c r="BR1" s="19" t="s">
        <v>441</v>
      </c>
      <c r="BS1" s="7" t="s">
        <v>60</v>
      </c>
      <c r="BT1" s="89" t="s">
        <v>60</v>
      </c>
      <c r="BU1" s="31" t="s">
        <v>447</v>
      </c>
      <c r="BV1" s="32" t="s">
        <v>448</v>
      </c>
      <c r="BW1" s="33" t="s">
        <v>449</v>
      </c>
      <c r="BX1" s="34" t="s">
        <v>450</v>
      </c>
      <c r="BY1" s="287" t="s">
        <v>451</v>
      </c>
      <c r="BZ1" s="288" t="s">
        <v>452</v>
      </c>
      <c r="CA1" s="34" t="s">
        <v>453</v>
      </c>
      <c r="CB1" s="336" t="s">
        <v>454</v>
      </c>
      <c r="CC1" s="4" t="s">
        <v>15</v>
      </c>
      <c r="CD1" s="5" t="s">
        <v>489</v>
      </c>
      <c r="CE1" s="5" t="s">
        <v>490</v>
      </c>
      <c r="CF1" s="6" t="s">
        <v>491</v>
      </c>
      <c r="CG1" s="15" t="s">
        <v>495</v>
      </c>
      <c r="CH1" s="1027" t="s">
        <v>1301</v>
      </c>
      <c r="CI1" s="21" t="s">
        <v>492</v>
      </c>
      <c r="CJ1" s="19" t="s">
        <v>493</v>
      </c>
      <c r="CK1" s="19" t="s">
        <v>494</v>
      </c>
      <c r="CL1" s="7" t="s">
        <v>488</v>
      </c>
      <c r="CM1" s="89" t="s">
        <v>488</v>
      </c>
      <c r="CN1" s="4" t="s">
        <v>15</v>
      </c>
      <c r="CO1" s="5" t="s">
        <v>497</v>
      </c>
      <c r="CP1" s="5" t="s">
        <v>498</v>
      </c>
      <c r="CQ1" s="6" t="s">
        <v>499</v>
      </c>
      <c r="CR1" s="15" t="s">
        <v>500</v>
      </c>
      <c r="CS1" s="1027" t="s">
        <v>1305</v>
      </c>
      <c r="CT1" s="21" t="s">
        <v>501</v>
      </c>
      <c r="CU1" s="19" t="s">
        <v>502</v>
      </c>
      <c r="CV1" s="19" t="s">
        <v>503</v>
      </c>
      <c r="CW1" s="7" t="s">
        <v>504</v>
      </c>
      <c r="CX1" s="89" t="s">
        <v>504</v>
      </c>
      <c r="CY1" s="4" t="s">
        <v>15</v>
      </c>
      <c r="CZ1" s="5" t="s">
        <v>531</v>
      </c>
      <c r="DA1" s="5" t="s">
        <v>532</v>
      </c>
      <c r="DB1" s="6" t="s">
        <v>533</v>
      </c>
      <c r="DC1" s="15" t="s">
        <v>534</v>
      </c>
      <c r="DD1" s="1027" t="s">
        <v>1304</v>
      </c>
      <c r="DE1" s="21" t="s">
        <v>535</v>
      </c>
      <c r="DF1" s="19" t="s">
        <v>536</v>
      </c>
      <c r="DG1" s="19" t="s">
        <v>537</v>
      </c>
      <c r="DH1" s="7" t="s">
        <v>538</v>
      </c>
      <c r="DI1" s="89" t="s">
        <v>538</v>
      </c>
      <c r="DJ1" s="4" t="s">
        <v>15</v>
      </c>
      <c r="DK1" s="5" t="s">
        <v>556</v>
      </c>
      <c r="DL1" s="5" t="s">
        <v>557</v>
      </c>
      <c r="DM1" s="6" t="s">
        <v>558</v>
      </c>
      <c r="DN1" s="15" t="s">
        <v>559</v>
      </c>
      <c r="DO1" s="1027" t="s">
        <v>1303</v>
      </c>
      <c r="DP1" s="21" t="s">
        <v>560</v>
      </c>
      <c r="DQ1" s="19" t="s">
        <v>561</v>
      </c>
      <c r="DR1" s="19" t="s">
        <v>562</v>
      </c>
      <c r="DS1" s="7" t="s">
        <v>563</v>
      </c>
      <c r="DT1" s="89" t="s">
        <v>564</v>
      </c>
      <c r="DU1" s="4" t="s">
        <v>15</v>
      </c>
      <c r="DV1" s="5" t="s">
        <v>582</v>
      </c>
      <c r="DW1" s="5" t="s">
        <v>583</v>
      </c>
      <c r="DX1" s="6" t="s">
        <v>584</v>
      </c>
      <c r="DY1" s="15" t="s">
        <v>585</v>
      </c>
      <c r="DZ1" s="1027" t="s">
        <v>1302</v>
      </c>
      <c r="EA1" s="21" t="s">
        <v>586</v>
      </c>
      <c r="EB1" s="19" t="s">
        <v>587</v>
      </c>
      <c r="EC1" s="19" t="s">
        <v>588</v>
      </c>
      <c r="ED1" s="7" t="s">
        <v>589</v>
      </c>
      <c r="EE1" s="89" t="s">
        <v>590</v>
      </c>
      <c r="EF1" s="4" t="s">
        <v>15</v>
      </c>
      <c r="EG1" s="5" t="s">
        <v>607</v>
      </c>
      <c r="EH1" s="5" t="s">
        <v>608</v>
      </c>
      <c r="EI1" s="6" t="s">
        <v>609</v>
      </c>
      <c r="EJ1" s="15" t="s">
        <v>610</v>
      </c>
      <c r="EK1" s="1027" t="s">
        <v>1306</v>
      </c>
      <c r="EL1" s="21" t="s">
        <v>611</v>
      </c>
      <c r="EM1" s="19" t="s">
        <v>612</v>
      </c>
      <c r="EN1" s="19" t="s">
        <v>613</v>
      </c>
      <c r="EO1" s="7" t="s">
        <v>614</v>
      </c>
      <c r="EP1" s="89" t="s">
        <v>615</v>
      </c>
      <c r="EQ1" s="4" t="s">
        <v>15</v>
      </c>
      <c r="ER1" s="5" t="s">
        <v>628</v>
      </c>
      <c r="ES1" s="5" t="s">
        <v>629</v>
      </c>
      <c r="ET1" s="6" t="s">
        <v>630</v>
      </c>
      <c r="EU1" s="15" t="s">
        <v>631</v>
      </c>
      <c r="EV1" s="1027" t="s">
        <v>1307</v>
      </c>
      <c r="EW1" s="21" t="s">
        <v>632</v>
      </c>
      <c r="EX1" s="19" t="s">
        <v>633</v>
      </c>
      <c r="EY1" s="19" t="s">
        <v>634</v>
      </c>
      <c r="EZ1" s="7" t="s">
        <v>635</v>
      </c>
      <c r="FA1" s="89" t="s">
        <v>635</v>
      </c>
      <c r="FB1" s="504" t="s">
        <v>636</v>
      </c>
      <c r="FC1" s="505" t="s">
        <v>642</v>
      </c>
      <c r="FD1" s="506" t="s">
        <v>643</v>
      </c>
      <c r="FE1" s="34" t="s">
        <v>644</v>
      </c>
      <c r="FF1" s="504" t="s">
        <v>637</v>
      </c>
      <c r="FG1" s="505" t="s">
        <v>645</v>
      </c>
      <c r="FH1" s="507" t="s">
        <v>646</v>
      </c>
      <c r="FI1" s="34" t="s">
        <v>639</v>
      </c>
      <c r="FJ1" s="34" t="s">
        <v>647</v>
      </c>
      <c r="FK1" s="499" t="s">
        <v>638</v>
      </c>
      <c r="FL1" s="500" t="s">
        <v>641</v>
      </c>
      <c r="FM1" s="4" t="s">
        <v>15</v>
      </c>
      <c r="FN1" s="5" t="s">
        <v>655</v>
      </c>
      <c r="FO1" s="5" t="s">
        <v>656</v>
      </c>
      <c r="FP1" s="6" t="s">
        <v>657</v>
      </c>
      <c r="FQ1" s="15" t="s">
        <v>658</v>
      </c>
      <c r="FR1" s="1027" t="s">
        <v>1308</v>
      </c>
      <c r="FS1" s="21" t="s">
        <v>659</v>
      </c>
      <c r="FT1" s="19" t="s">
        <v>660</v>
      </c>
      <c r="FU1" s="19" t="s">
        <v>661</v>
      </c>
      <c r="FV1" s="7" t="s">
        <v>662</v>
      </c>
      <c r="FW1" s="89" t="s">
        <v>662</v>
      </c>
      <c r="FX1" s="4" t="s">
        <v>15</v>
      </c>
      <c r="FY1" s="5" t="s">
        <v>681</v>
      </c>
      <c r="FZ1" s="5" t="s">
        <v>682</v>
      </c>
      <c r="GA1" s="6" t="s">
        <v>683</v>
      </c>
      <c r="GB1" s="15" t="s">
        <v>684</v>
      </c>
      <c r="GC1" s="1027" t="s">
        <v>1309</v>
      </c>
      <c r="GD1" s="21" t="s">
        <v>685</v>
      </c>
      <c r="GE1" s="19" t="s">
        <v>686</v>
      </c>
      <c r="GF1" s="19" t="s">
        <v>687</v>
      </c>
      <c r="GG1" s="7" t="s">
        <v>688</v>
      </c>
      <c r="GH1" s="89" t="s">
        <v>688</v>
      </c>
      <c r="GI1" s="4" t="s">
        <v>15</v>
      </c>
      <c r="GJ1" s="5" t="s">
        <v>702</v>
      </c>
      <c r="GK1" s="5" t="s">
        <v>703</v>
      </c>
      <c r="GL1" s="6" t="s">
        <v>704</v>
      </c>
      <c r="GM1" s="15" t="s">
        <v>715</v>
      </c>
      <c r="GN1" s="1027" t="s">
        <v>1310</v>
      </c>
      <c r="GO1" s="21" t="s">
        <v>705</v>
      </c>
      <c r="GP1" s="19" t="s">
        <v>706</v>
      </c>
      <c r="GQ1" s="19" t="s">
        <v>707</v>
      </c>
      <c r="GR1" s="7" t="s">
        <v>716</v>
      </c>
      <c r="GS1" s="89" t="s">
        <v>716</v>
      </c>
      <c r="GT1" s="4" t="s">
        <v>15</v>
      </c>
      <c r="GU1" s="5" t="s">
        <v>708</v>
      </c>
      <c r="GV1" s="5" t="s">
        <v>709</v>
      </c>
      <c r="GW1" s="6" t="s">
        <v>710</v>
      </c>
      <c r="GX1" s="15" t="s">
        <v>711</v>
      </c>
      <c r="GY1" s="1027" t="s">
        <v>1311</v>
      </c>
      <c r="GZ1" s="21" t="s">
        <v>712</v>
      </c>
      <c r="HA1" s="19" t="s">
        <v>713</v>
      </c>
      <c r="HB1" s="19" t="s">
        <v>714</v>
      </c>
      <c r="HC1" s="7" t="s">
        <v>711</v>
      </c>
      <c r="HD1" s="89" t="s">
        <v>1257</v>
      </c>
      <c r="HE1" s="4" t="s">
        <v>15</v>
      </c>
      <c r="HF1" s="5" t="s">
        <v>725</v>
      </c>
      <c r="HG1" s="5" t="s">
        <v>726</v>
      </c>
      <c r="HH1" s="6" t="s">
        <v>727</v>
      </c>
      <c r="HI1" s="15" t="s">
        <v>1111</v>
      </c>
      <c r="HJ1" s="1027" t="s">
        <v>1312</v>
      </c>
      <c r="HK1" s="21" t="s">
        <v>729</v>
      </c>
      <c r="HL1" s="19" t="s">
        <v>730</v>
      </c>
      <c r="HM1" s="19" t="s">
        <v>731</v>
      </c>
      <c r="HN1" s="7" t="s">
        <v>732</v>
      </c>
      <c r="HO1" s="89" t="s">
        <v>732</v>
      </c>
      <c r="HP1" s="547" t="s">
        <v>15</v>
      </c>
      <c r="HQ1" s="548" t="s">
        <v>733</v>
      </c>
      <c r="HR1" s="548" t="s">
        <v>734</v>
      </c>
      <c r="HS1" s="549" t="s">
        <v>735</v>
      </c>
      <c r="HT1" s="550" t="s">
        <v>736</v>
      </c>
      <c r="HU1" s="1038" t="s">
        <v>1313</v>
      </c>
      <c r="HV1" s="551" t="s">
        <v>737</v>
      </c>
      <c r="HW1" s="552" t="s">
        <v>738</v>
      </c>
      <c r="HX1" s="552" t="s">
        <v>739</v>
      </c>
      <c r="HY1" s="553" t="s">
        <v>740</v>
      </c>
      <c r="HZ1" s="554" t="s">
        <v>741</v>
      </c>
      <c r="IA1" s="547" t="s">
        <v>15</v>
      </c>
      <c r="IB1" s="548" t="s">
        <v>856</v>
      </c>
      <c r="IC1" s="548" t="s">
        <v>857</v>
      </c>
      <c r="ID1" s="549" t="s">
        <v>858</v>
      </c>
      <c r="IE1" s="550" t="s">
        <v>859</v>
      </c>
      <c r="IF1" s="1086" t="s">
        <v>1314</v>
      </c>
      <c r="IG1" s="551" t="s">
        <v>860</v>
      </c>
      <c r="IH1" s="552" t="s">
        <v>861</v>
      </c>
      <c r="II1" s="552" t="s">
        <v>862</v>
      </c>
      <c r="IJ1" s="553" t="s">
        <v>863</v>
      </c>
      <c r="IK1" s="554" t="s">
        <v>864</v>
      </c>
      <c r="IL1" s="4" t="s">
        <v>15</v>
      </c>
      <c r="IM1" s="5" t="s">
        <v>816</v>
      </c>
      <c r="IN1" s="5" t="s">
        <v>817</v>
      </c>
      <c r="IO1" s="6" t="s">
        <v>818</v>
      </c>
      <c r="IP1" s="15" t="s">
        <v>819</v>
      </c>
      <c r="IQ1" s="1027" t="s">
        <v>1315</v>
      </c>
      <c r="IR1" s="21" t="s">
        <v>820</v>
      </c>
      <c r="IS1" s="19" t="s">
        <v>821</v>
      </c>
      <c r="IT1" s="19" t="s">
        <v>822</v>
      </c>
      <c r="IU1" s="7" t="s">
        <v>823</v>
      </c>
      <c r="IV1" s="89" t="s">
        <v>823</v>
      </c>
      <c r="IW1" s="4" t="s">
        <v>15</v>
      </c>
      <c r="IX1" s="5" t="s">
        <v>824</v>
      </c>
      <c r="IY1" s="5" t="s">
        <v>825</v>
      </c>
      <c r="IZ1" s="6" t="s">
        <v>826</v>
      </c>
      <c r="JA1" s="15" t="s">
        <v>827</v>
      </c>
      <c r="JB1" s="1027" t="s">
        <v>1316</v>
      </c>
      <c r="JC1" s="21" t="s">
        <v>828</v>
      </c>
      <c r="JD1" s="19" t="s">
        <v>829</v>
      </c>
      <c r="JE1" s="19" t="s">
        <v>830</v>
      </c>
      <c r="JF1" s="7" t="s">
        <v>831</v>
      </c>
      <c r="JG1" s="89" t="s">
        <v>831</v>
      </c>
      <c r="JH1" s="504" t="s">
        <v>913</v>
      </c>
      <c r="JI1" s="505" t="s">
        <v>923</v>
      </c>
      <c r="JJ1" s="506" t="s">
        <v>924</v>
      </c>
      <c r="JK1" s="34" t="s">
        <v>914</v>
      </c>
      <c r="JL1" s="31" t="s">
        <v>915</v>
      </c>
      <c r="JM1" s="32" t="s">
        <v>916</v>
      </c>
      <c r="JN1" s="33" t="s">
        <v>917</v>
      </c>
      <c r="JO1" s="287" t="s">
        <v>918</v>
      </c>
      <c r="JP1" s="288" t="s">
        <v>919</v>
      </c>
      <c r="JQ1" s="676" t="s">
        <v>920</v>
      </c>
      <c r="JR1" s="1026" t="s">
        <v>1317</v>
      </c>
      <c r="JS1" s="677" t="s">
        <v>1318</v>
      </c>
      <c r="JT1" s="34" t="s">
        <v>922</v>
      </c>
      <c r="JU1" s="678" t="s">
        <v>1051</v>
      </c>
      <c r="JV1" s="4" t="s">
        <v>15</v>
      </c>
      <c r="JW1" s="5" t="s">
        <v>808</v>
      </c>
      <c r="JX1" s="5" t="s">
        <v>809</v>
      </c>
      <c r="JY1" s="6" t="s">
        <v>810</v>
      </c>
      <c r="JZ1" s="15" t="s">
        <v>929</v>
      </c>
      <c r="KA1" s="1027" t="s">
        <v>1319</v>
      </c>
      <c r="KB1" s="21" t="s">
        <v>812</v>
      </c>
      <c r="KC1" s="19" t="s">
        <v>930</v>
      </c>
      <c r="KD1" s="19" t="s">
        <v>931</v>
      </c>
      <c r="KE1" s="7" t="s">
        <v>932</v>
      </c>
      <c r="KF1" s="89" t="s">
        <v>932</v>
      </c>
      <c r="KG1" s="4" t="s">
        <v>15</v>
      </c>
      <c r="KH1" s="5" t="s">
        <v>717</v>
      </c>
      <c r="KI1" s="5" t="s">
        <v>718</v>
      </c>
      <c r="KJ1" s="6" t="s">
        <v>719</v>
      </c>
      <c r="KK1" s="15" t="s">
        <v>933</v>
      </c>
      <c r="KL1" s="1027" t="s">
        <v>1320</v>
      </c>
      <c r="KM1" s="21" t="s">
        <v>721</v>
      </c>
      <c r="KN1" s="19" t="s">
        <v>934</v>
      </c>
      <c r="KO1" s="19" t="s">
        <v>935</v>
      </c>
      <c r="KP1" s="7" t="s">
        <v>724</v>
      </c>
      <c r="KQ1" s="89" t="s">
        <v>724</v>
      </c>
      <c r="KR1" s="4" t="s">
        <v>15</v>
      </c>
      <c r="KS1" s="5" t="s">
        <v>936</v>
      </c>
      <c r="KT1" s="5" t="s">
        <v>937</v>
      </c>
      <c r="KU1" s="6" t="s">
        <v>938</v>
      </c>
      <c r="KV1" s="15" t="s">
        <v>939</v>
      </c>
      <c r="KW1" s="1027" t="s">
        <v>1321</v>
      </c>
      <c r="KX1" s="21" t="s">
        <v>940</v>
      </c>
      <c r="KY1" s="19" t="s">
        <v>941</v>
      </c>
      <c r="KZ1" s="19" t="s">
        <v>942</v>
      </c>
      <c r="LA1" s="7" t="s">
        <v>943</v>
      </c>
      <c r="LB1" s="89" t="s">
        <v>943</v>
      </c>
      <c r="LC1" s="4" t="s">
        <v>15</v>
      </c>
      <c r="LD1" s="5" t="s">
        <v>944</v>
      </c>
      <c r="LE1" s="5" t="s">
        <v>945</v>
      </c>
      <c r="LF1" s="6" t="s">
        <v>946</v>
      </c>
      <c r="LG1" s="15" t="s">
        <v>947</v>
      </c>
      <c r="LH1" s="1027" t="s">
        <v>1322</v>
      </c>
      <c r="LI1" s="21" t="s">
        <v>948</v>
      </c>
      <c r="LJ1" s="19" t="s">
        <v>949</v>
      </c>
      <c r="LK1" s="19" t="s">
        <v>950</v>
      </c>
      <c r="LL1" s="7" t="s">
        <v>947</v>
      </c>
      <c r="LM1" s="89" t="s">
        <v>951</v>
      </c>
      <c r="LN1" s="4" t="s">
        <v>15</v>
      </c>
      <c r="LO1" s="5" t="s">
        <v>952</v>
      </c>
      <c r="LP1" s="5" t="s">
        <v>953</v>
      </c>
      <c r="LQ1" s="6" t="s">
        <v>954</v>
      </c>
      <c r="LR1" s="15" t="s">
        <v>955</v>
      </c>
      <c r="LS1" s="1027" t="s">
        <v>1323</v>
      </c>
      <c r="LT1" s="21" t="s">
        <v>956</v>
      </c>
      <c r="LU1" s="19" t="s">
        <v>957</v>
      </c>
      <c r="LV1" s="19" t="s">
        <v>958</v>
      </c>
      <c r="LW1" s="7" t="s">
        <v>959</v>
      </c>
      <c r="LX1" s="89" t="s">
        <v>959</v>
      </c>
      <c r="LY1" s="4" t="s">
        <v>15</v>
      </c>
      <c r="LZ1" s="5" t="s">
        <v>960</v>
      </c>
      <c r="MA1" s="5" t="s">
        <v>961</v>
      </c>
      <c r="MB1" s="6" t="s">
        <v>962</v>
      </c>
      <c r="MC1" s="15" t="s">
        <v>963</v>
      </c>
      <c r="MD1" s="1027" t="s">
        <v>1324</v>
      </c>
      <c r="ME1" s="21" t="s">
        <v>964</v>
      </c>
      <c r="MF1" s="19" t="s">
        <v>965</v>
      </c>
      <c r="MG1" s="19" t="s">
        <v>966</v>
      </c>
      <c r="MH1" s="7" t="s">
        <v>967</v>
      </c>
      <c r="MI1" s="89" t="s">
        <v>967</v>
      </c>
      <c r="MJ1" s="4" t="s">
        <v>15</v>
      </c>
      <c r="MK1" s="5" t="s">
        <v>1086</v>
      </c>
      <c r="ML1" s="5" t="s">
        <v>1087</v>
      </c>
      <c r="MM1" s="6" t="s">
        <v>1088</v>
      </c>
      <c r="MN1" s="15" t="s">
        <v>1089</v>
      </c>
      <c r="MO1" s="1085" t="s">
        <v>1089</v>
      </c>
      <c r="MP1" s="21" t="s">
        <v>1090</v>
      </c>
      <c r="MQ1" s="19" t="s">
        <v>1091</v>
      </c>
      <c r="MR1" s="19" t="s">
        <v>1092</v>
      </c>
      <c r="MS1" s="7" t="s">
        <v>1093</v>
      </c>
      <c r="MT1" s="89" t="s">
        <v>1093</v>
      </c>
      <c r="MU1" s="4" t="s">
        <v>15</v>
      </c>
      <c r="MV1" s="5" t="s">
        <v>1094</v>
      </c>
      <c r="MW1" s="5" t="s">
        <v>1095</v>
      </c>
      <c r="MX1" s="6" t="s">
        <v>1096</v>
      </c>
      <c r="MY1" s="15" t="s">
        <v>1097</v>
      </c>
      <c r="MZ1" s="1085" t="s">
        <v>1325</v>
      </c>
      <c r="NA1" s="21" t="s">
        <v>1098</v>
      </c>
      <c r="NB1" s="19" t="s">
        <v>1099</v>
      </c>
      <c r="NC1" s="19" t="s">
        <v>1100</v>
      </c>
      <c r="ND1" s="7" t="s">
        <v>1101</v>
      </c>
      <c r="NE1" s="89" t="s">
        <v>1101</v>
      </c>
      <c r="NF1" s="4" t="s">
        <v>15</v>
      </c>
      <c r="NG1" s="5" t="s">
        <v>1102</v>
      </c>
      <c r="NH1" s="5" t="s">
        <v>1103</v>
      </c>
      <c r="NI1" s="6" t="s">
        <v>1104</v>
      </c>
      <c r="NJ1" s="15" t="s">
        <v>1105</v>
      </c>
      <c r="NK1" s="1027" t="s">
        <v>1326</v>
      </c>
      <c r="NL1" s="21" t="s">
        <v>1106</v>
      </c>
      <c r="NM1" s="19" t="s">
        <v>1107</v>
      </c>
      <c r="NN1" s="19" t="s">
        <v>1108</v>
      </c>
      <c r="NO1" s="7" t="s">
        <v>1109</v>
      </c>
      <c r="NP1" s="89" t="s">
        <v>1109</v>
      </c>
      <c r="NQ1" s="31" t="s">
        <v>1127</v>
      </c>
      <c r="NR1" s="32" t="s">
        <v>1128</v>
      </c>
      <c r="NS1" s="33" t="s">
        <v>1129</v>
      </c>
      <c r="NT1" s="34" t="s">
        <v>1130</v>
      </c>
      <c r="NU1" s="31" t="s">
        <v>1131</v>
      </c>
      <c r="NV1" s="32" t="s">
        <v>1132</v>
      </c>
      <c r="NW1" s="33" t="s">
        <v>1133</v>
      </c>
      <c r="NX1" s="287" t="s">
        <v>1134</v>
      </c>
      <c r="NY1" s="288" t="s">
        <v>1135</v>
      </c>
      <c r="NZ1" s="676" t="s">
        <v>1136</v>
      </c>
      <c r="OA1" s="1026" t="s">
        <v>1299</v>
      </c>
      <c r="OB1" s="677" t="s">
        <v>1327</v>
      </c>
      <c r="OC1" s="34" t="s">
        <v>1138</v>
      </c>
      <c r="OD1" s="678" t="s">
        <v>1139</v>
      </c>
      <c r="OE1" s="4" t="s">
        <v>15</v>
      </c>
      <c r="OF1" s="5" t="s">
        <v>1142</v>
      </c>
      <c r="OG1" s="5" t="s">
        <v>1143</v>
      </c>
      <c r="OH1" s="6" t="s">
        <v>1144</v>
      </c>
      <c r="OI1" s="15" t="s">
        <v>1145</v>
      </c>
      <c r="OJ1" s="1027" t="s">
        <v>1328</v>
      </c>
      <c r="OK1" s="21" t="s">
        <v>1146</v>
      </c>
      <c r="OL1" s="19" t="s">
        <v>1147</v>
      </c>
      <c r="OM1" s="19" t="s">
        <v>1148</v>
      </c>
      <c r="ON1" s="7" t="s">
        <v>1149</v>
      </c>
      <c r="OO1" s="89" t="s">
        <v>1149</v>
      </c>
      <c r="OP1" s="4" t="s">
        <v>15</v>
      </c>
      <c r="OQ1" s="5" t="s">
        <v>1150</v>
      </c>
      <c r="OR1" s="5" t="s">
        <v>1151</v>
      </c>
      <c r="OS1" s="6" t="s">
        <v>1152</v>
      </c>
      <c r="OT1" s="15" t="s">
        <v>1153</v>
      </c>
      <c r="OU1" s="1027" t="s">
        <v>1329</v>
      </c>
      <c r="OV1" s="21" t="s">
        <v>1154</v>
      </c>
      <c r="OW1" s="19" t="s">
        <v>1155</v>
      </c>
      <c r="OX1" s="19" t="s">
        <v>1156</v>
      </c>
      <c r="OY1" s="7" t="s">
        <v>1157</v>
      </c>
      <c r="OZ1" s="89" t="s">
        <v>1157</v>
      </c>
      <c r="PA1" s="4" t="s">
        <v>15</v>
      </c>
      <c r="PB1" s="5" t="s">
        <v>1269</v>
      </c>
      <c r="PC1" s="5" t="s">
        <v>1270</v>
      </c>
      <c r="PD1" s="6" t="s">
        <v>1271</v>
      </c>
      <c r="PE1" s="15" t="s">
        <v>1158</v>
      </c>
      <c r="PF1" s="1085" t="s">
        <v>1330</v>
      </c>
      <c r="PG1" s="21" t="s">
        <v>1272</v>
      </c>
      <c r="PH1" s="19" t="s">
        <v>1273</v>
      </c>
      <c r="PI1" s="19" t="s">
        <v>1274</v>
      </c>
      <c r="PJ1" s="7" t="s">
        <v>1275</v>
      </c>
      <c r="PK1" s="89" t="s">
        <v>1275</v>
      </c>
      <c r="PL1" s="4" t="s">
        <v>15</v>
      </c>
      <c r="PM1" s="5" t="s">
        <v>1277</v>
      </c>
      <c r="PN1" s="5" t="s">
        <v>1278</v>
      </c>
      <c r="PO1" s="6" t="s">
        <v>1279</v>
      </c>
      <c r="PP1" s="15" t="s">
        <v>1276</v>
      </c>
      <c r="PQ1" s="1085" t="s">
        <v>1276</v>
      </c>
      <c r="PR1" s="21" t="s">
        <v>1280</v>
      </c>
      <c r="PS1" s="19" t="s">
        <v>1281</v>
      </c>
      <c r="PT1" s="19" t="s">
        <v>1282</v>
      </c>
      <c r="PU1" s="7" t="s">
        <v>1283</v>
      </c>
      <c r="PV1" s="89" t="s">
        <v>1283</v>
      </c>
      <c r="PW1" s="4" t="s">
        <v>15</v>
      </c>
      <c r="PX1" s="5" t="s">
        <v>1284</v>
      </c>
      <c r="PY1" s="5" t="s">
        <v>1285</v>
      </c>
      <c r="PZ1" s="6" t="s">
        <v>1286</v>
      </c>
      <c r="QA1" s="15" t="s">
        <v>1159</v>
      </c>
      <c r="QB1" s="1027" t="s">
        <v>1159</v>
      </c>
      <c r="QC1" s="21" t="s">
        <v>1287</v>
      </c>
      <c r="QD1" s="19" t="s">
        <v>1288</v>
      </c>
      <c r="QE1" s="19" t="s">
        <v>1289</v>
      </c>
      <c r="QF1" s="7" t="s">
        <v>1290</v>
      </c>
      <c r="QG1" s="90" t="s">
        <v>1290</v>
      </c>
      <c r="QH1" s="1012" t="s">
        <v>15</v>
      </c>
      <c r="QI1" s="1013" t="s">
        <v>1291</v>
      </c>
      <c r="QJ1" s="1013" t="s">
        <v>1292</v>
      </c>
      <c r="QK1" s="1013" t="s">
        <v>1293</v>
      </c>
      <c r="QL1" s="1083" t="s">
        <v>1298</v>
      </c>
      <c r="QM1" s="1084" t="s">
        <v>1334</v>
      </c>
      <c r="QN1" s="1014" t="s">
        <v>1294</v>
      </c>
      <c r="QO1" s="1015" t="s">
        <v>1295</v>
      </c>
      <c r="QP1" s="1016" t="s">
        <v>1296</v>
      </c>
      <c r="QQ1" s="1017" t="s">
        <v>1297</v>
      </c>
      <c r="QR1" s="1018" t="s">
        <v>1297</v>
      </c>
      <c r="QS1" s="504" t="s">
        <v>1258</v>
      </c>
      <c r="QT1" s="505" t="s">
        <v>1259</v>
      </c>
      <c r="QU1" s="506" t="s">
        <v>1260</v>
      </c>
      <c r="QV1" s="336" t="s">
        <v>1261</v>
      </c>
      <c r="QW1" s="504" t="s">
        <v>1262</v>
      </c>
      <c r="QX1" s="505" t="s">
        <v>1263</v>
      </c>
      <c r="QY1" s="506" t="s">
        <v>1264</v>
      </c>
      <c r="QZ1" s="795" t="s">
        <v>1265</v>
      </c>
      <c r="RA1" s="1035" t="s">
        <v>1335</v>
      </c>
      <c r="RB1" s="796" t="s">
        <v>1333</v>
      </c>
      <c r="RC1" s="797" t="s">
        <v>1266</v>
      </c>
      <c r="RD1" s="1030" t="s">
        <v>1332</v>
      </c>
      <c r="RE1" s="798" t="s">
        <v>1331</v>
      </c>
      <c r="RF1" s="336" t="s">
        <v>1267</v>
      </c>
      <c r="RG1" s="794" t="s">
        <v>1268</v>
      </c>
      <c r="RH1" s="1122" t="s">
        <v>1377</v>
      </c>
      <c r="RI1" s="1122" t="s">
        <v>1378</v>
      </c>
      <c r="RJ1" s="1122" t="s">
        <v>1379</v>
      </c>
      <c r="RK1" s="1135" t="s">
        <v>1380</v>
      </c>
      <c r="RL1" s="1135" t="s">
        <v>1380</v>
      </c>
      <c r="RM1" s="1125" t="s">
        <v>1381</v>
      </c>
      <c r="RN1" s="1126" t="s">
        <v>1382</v>
      </c>
      <c r="RO1" s="1126" t="s">
        <v>1383</v>
      </c>
      <c r="RP1" s="1136" t="s">
        <v>1384</v>
      </c>
      <c r="RQ1" s="1137" t="s">
        <v>1384</v>
      </c>
      <c r="RR1" s="31" t="s">
        <v>1403</v>
      </c>
      <c r="RS1" s="32" t="s">
        <v>1404</v>
      </c>
      <c r="RT1" s="33" t="s">
        <v>1405</v>
      </c>
      <c r="RU1" s="1158" t="s">
        <v>1406</v>
      </c>
      <c r="RV1" s="1160" t="s">
        <v>1407</v>
      </c>
      <c r="RW1" s="288" t="s">
        <v>1436</v>
      </c>
    </row>
    <row r="2" spans="1:491" s="62" customFormat="1" ht="18.75" customHeight="1">
      <c r="A2" s="103">
        <v>1</v>
      </c>
      <c r="B2" s="104" t="s">
        <v>87</v>
      </c>
      <c r="C2" s="105" t="s">
        <v>134</v>
      </c>
      <c r="D2" s="116" t="s">
        <v>88</v>
      </c>
      <c r="E2" s="119" t="s">
        <v>28</v>
      </c>
      <c r="F2" s="106"/>
      <c r="G2" s="107" t="s">
        <v>113</v>
      </c>
      <c r="H2" s="107" t="s">
        <v>8</v>
      </c>
      <c r="I2" s="277" t="s">
        <v>413</v>
      </c>
      <c r="J2" s="482">
        <v>6.8</v>
      </c>
      <c r="K2" s="327" t="str">
        <f>TEXT(J2,"0.0")</f>
        <v>6.8</v>
      </c>
      <c r="L2" s="465" t="str">
        <f>IF(J2&gt;=8.5,"A",IF(J2&gt;=8,"B+",IF(J2&gt;=7,"B",IF(J2&gt;=6.5,"C+",IF(J2&gt;=5.5,"C",IF(J2&gt;=5,"D+",IF(J2&gt;=4,"D","F")))))))</f>
        <v>C+</v>
      </c>
      <c r="M2" s="466">
        <f>IF(L2="A",4,IF(L2="B+",3.5,IF(L2="B",3,IF(L2="C+",2.5,IF(L2="C",2,IF(L2="D+",1.5,IF(L2="D",1,0)))))))</f>
        <v>2.5</v>
      </c>
      <c r="N2" s="435">
        <v>6.3</v>
      </c>
      <c r="O2" s="327" t="str">
        <f>TEXT(N2,"0.0")</f>
        <v>6.3</v>
      </c>
      <c r="P2" s="465" t="str">
        <f>IF(N2&gt;=8.5,"A",IF(N2&gt;=8,"B+",IF(N2&gt;=7,"B",IF(N2&gt;=6.5,"C+",IF(N2&gt;=5.5,"C",IF(N2&gt;=5,"D+",IF(N2&gt;=4,"D","F")))))))</f>
        <v>C</v>
      </c>
      <c r="Q2" s="466">
        <f>IF(P2="A",4,IF(P2="B+",3.5,IF(P2="B",3,IF(P2="C+",2.5,IF(P2="C",2,IF(P2="D+",1.5,IF(P2="D",1,0)))))))</f>
        <v>2</v>
      </c>
      <c r="R2" s="50">
        <v>7.7</v>
      </c>
      <c r="S2" s="51">
        <v>9</v>
      </c>
      <c r="T2" s="52"/>
      <c r="U2" s="11">
        <f>ROUND((R2*0.4+S2*0.6),1)</f>
        <v>8.5</v>
      </c>
      <c r="V2" s="16">
        <f>ROUND(MAX((R2*0.4+S2*0.6),(R2*0.4+T2*0.6)),1)</f>
        <v>8.5</v>
      </c>
      <c r="W2" s="327" t="str">
        <f>TEXT(V2,"0.0")</f>
        <v>8.5</v>
      </c>
      <c r="X2" s="22" t="str">
        <f>IF(V2&gt;=8.5,"A",IF(V2&gt;=8,"B+",IF(V2&gt;=7,"B",IF(V2&gt;=6.5,"C+",IF(V2&gt;=5.5,"C",IF(V2&gt;=5,"D+",IF(V2&gt;=4,"D","F")))))))</f>
        <v>A</v>
      </c>
      <c r="Y2" s="20">
        <f>IF(X2="A",4,IF(X2="B+",3.5,IF(X2="B",3,IF(X2="C+",2.5,IF(X2="C",2,IF(X2="D+",1.5,IF(X2="D",1,0)))))))</f>
        <v>4</v>
      </c>
      <c r="Z2" s="39" t="str">
        <f>TEXT(Y2,"0.0")</f>
        <v>4.0</v>
      </c>
      <c r="AA2" s="64">
        <v>2</v>
      </c>
      <c r="AB2" s="91">
        <v>2</v>
      </c>
      <c r="AC2" s="167">
        <v>7</v>
      </c>
      <c r="AD2" s="51">
        <v>5</v>
      </c>
      <c r="AE2" s="52"/>
      <c r="AF2" s="11">
        <f>ROUND((AC2*0.4+AD2*0.6),1)</f>
        <v>5.8</v>
      </c>
      <c r="AG2" s="16">
        <f>ROUND(MAX((AC2*0.4+AD2*0.6),(AC2*0.4+AE2*0.6)),1)</f>
        <v>5.8</v>
      </c>
      <c r="AH2" s="327" t="str">
        <f>TEXT(AG2,"0.0")</f>
        <v>5.8</v>
      </c>
      <c r="AI2" s="22" t="str">
        <f>IF(AG2&gt;=8.5,"A",IF(AG2&gt;=8,"B+",IF(AG2&gt;=7,"B",IF(AG2&gt;=6.5,"C+",IF(AG2&gt;=5.5,"C",IF(AG2&gt;=5,"D+",IF(AG2&gt;=4,"D","F")))))))</f>
        <v>C</v>
      </c>
      <c r="AJ2" s="20">
        <f>IF(AI2="A",4,IF(AI2="B+",3.5,IF(AI2="B",3,IF(AI2="C+",2.5,IF(AI2="C",2,IF(AI2="D+",1.5,IF(AI2="D",1,0)))))))</f>
        <v>2</v>
      </c>
      <c r="AK2" s="39" t="str">
        <f>TEXT(AJ2,"0.0")</f>
        <v>2.0</v>
      </c>
      <c r="AL2" s="64">
        <v>3</v>
      </c>
      <c r="AM2" s="96">
        <v>3</v>
      </c>
      <c r="AN2" s="63">
        <v>5.7</v>
      </c>
      <c r="AO2" s="51">
        <v>5</v>
      </c>
      <c r="AP2" s="52"/>
      <c r="AQ2" s="11">
        <f>ROUND((AN2*0.4+AO2*0.6),1)</f>
        <v>5.3</v>
      </c>
      <c r="AR2" s="16">
        <f>ROUND(MAX((AN2*0.4+AO2*0.6),(AN2*0.4+AP2*0.6)),1)</f>
        <v>5.3</v>
      </c>
      <c r="AS2" s="327" t="str">
        <f>TEXT(AR2,"0.0")</f>
        <v>5.3</v>
      </c>
      <c r="AT2" s="22" t="str">
        <f>IF(AR2&gt;=8.5,"A",IF(AR2&gt;=8,"B+",IF(AR2&gt;=7,"B",IF(AR2&gt;=6.5,"C+",IF(AR2&gt;=5.5,"C",IF(AR2&gt;=5,"D+",IF(AR2&gt;=4,"D","F")))))))</f>
        <v>D+</v>
      </c>
      <c r="AU2" s="20">
        <f>IF(AT2="A",4,IF(AT2="B+",3.5,IF(AT2="B",3,IF(AT2="C+",2.5,IF(AT2="C",2,IF(AT2="D+",1.5,IF(AT2="D",1,0)))))))</f>
        <v>1.5</v>
      </c>
      <c r="AV2" s="39" t="str">
        <f>TEXT(AU2,"0.0")</f>
        <v>1.5</v>
      </c>
      <c r="AW2" s="64">
        <v>3</v>
      </c>
      <c r="AX2" s="91">
        <v>3</v>
      </c>
      <c r="AY2" s="259">
        <v>6.6</v>
      </c>
      <c r="AZ2" s="51">
        <v>4</v>
      </c>
      <c r="BA2" s="52"/>
      <c r="BB2" s="11">
        <f>ROUND((AY2*0.4+AZ2*0.6),1)</f>
        <v>5</v>
      </c>
      <c r="BC2" s="16">
        <f>ROUND(MAX((AY2*0.4+AZ2*0.6),(AY2*0.4+BA2*0.6)),1)</f>
        <v>5</v>
      </c>
      <c r="BD2" s="327" t="str">
        <f>TEXT(BC2,"0.0")</f>
        <v>5.0</v>
      </c>
      <c r="BE2" s="22" t="str">
        <f>IF(BC2&gt;=8.5,"A",IF(BC2&gt;=8,"B+",IF(BC2&gt;=7,"B",IF(BC2&gt;=6.5,"C+",IF(BC2&gt;=5.5,"C",IF(BC2&gt;=5,"D+",IF(BC2&gt;=4,"D","F")))))))</f>
        <v>D+</v>
      </c>
      <c r="BF2" s="20">
        <f>IF(BE2="A",4,IF(BE2="B+",3.5,IF(BE2="B",3,IF(BE2="C+",2.5,IF(BE2="C",2,IF(BE2="D+",1.5,IF(BE2="D",1,0)))))))</f>
        <v>1.5</v>
      </c>
      <c r="BG2" s="39" t="str">
        <f>TEXT(BF2,"0.0")</f>
        <v>1.5</v>
      </c>
      <c r="BH2" s="64">
        <v>3</v>
      </c>
      <c r="BI2" s="91">
        <v>3</v>
      </c>
      <c r="BJ2" s="12">
        <v>7.8</v>
      </c>
      <c r="BK2" s="13">
        <v>7</v>
      </c>
      <c r="BL2" s="14"/>
      <c r="BM2" s="17">
        <f>ROUND((BJ2*0.4+BK2*0.6),1)</f>
        <v>7.3</v>
      </c>
      <c r="BN2" s="18">
        <f>ROUND(MAX((BJ2*0.4+BK2*0.6),(BJ2*0.4+BL2*0.6)),1)</f>
        <v>7.3</v>
      </c>
      <c r="BO2" s="323" t="str">
        <f>TEXT(BN2,"0.0")</f>
        <v>7.3</v>
      </c>
      <c r="BP2" s="22" t="str">
        <f>IF(BN2&gt;=8.5,"A",IF(BN2&gt;=8,"B+",IF(BN2&gt;=7,"B",IF(BN2&gt;=6.5,"C+",IF(BN2&gt;=5.5,"C",IF(BN2&gt;=5,"D+",IF(BN2&gt;=4,"D","F")))))))</f>
        <v>B</v>
      </c>
      <c r="BQ2" s="20">
        <f>IF(BP2="A",4,IF(BP2="B+",3.5,IF(BP2="B",3,IF(BP2="C+",2.5,IF(BP2="C",2,IF(BP2="D+",1.5,IF(BP2="D",1,0)))))))</f>
        <v>3</v>
      </c>
      <c r="BR2" s="20" t="str">
        <f>TEXT(BQ2,"0.0")</f>
        <v>3.0</v>
      </c>
      <c r="BS2" s="46">
        <v>5</v>
      </c>
      <c r="BT2" s="92">
        <v>5</v>
      </c>
      <c r="BU2" s="289">
        <f>AA2+AL2+AW2+BH2+BS2</f>
        <v>16</v>
      </c>
      <c r="BV2" s="35">
        <f>(Y2*AA2+AJ2*AL2+AU2*AW2+BF2*BH2+BQ2*BS2)/BU2</f>
        <v>2.375</v>
      </c>
      <c r="BW2" s="36" t="str">
        <f>TEXT(BV2,"0.00")</f>
        <v>2.38</v>
      </c>
      <c r="BX2" s="37" t="str">
        <f>IF(AND(BV2&lt;0.8),"Cảnh báo KQHT","Lên lớp")</f>
        <v>Lên lớp</v>
      </c>
      <c r="BY2" s="290">
        <f>AB2+AM2+AX2+BI2+BT2</f>
        <v>16</v>
      </c>
      <c r="BZ2" s="291">
        <f xml:space="preserve"> (Y2*AB2+AJ2*AM2+AU2*AX2+BF2*BI2+BQ2*BT2)/BY2</f>
        <v>2.375</v>
      </c>
      <c r="CA2" s="37" t="str">
        <f>IF(AND(BZ2&lt;1.2),"Cảnh báo KQHT","Lên lớp")</f>
        <v>Lên lớp</v>
      </c>
      <c r="CB2" s="390"/>
      <c r="CC2" s="393">
        <v>7</v>
      </c>
      <c r="CD2" s="409">
        <v>6</v>
      </c>
      <c r="CE2" s="420"/>
      <c r="CF2" s="17">
        <f>ROUND((CC2*0.4+CD2*0.6),1)</f>
        <v>6.4</v>
      </c>
      <c r="CG2" s="18">
        <f>ROUND(MAX((CC2*0.4+CD2*0.6),(CC2*0.4+CE2*0.6)),1)</f>
        <v>6.4</v>
      </c>
      <c r="CH2" s="323" t="str">
        <f>TEXT(CG2,"0.0")</f>
        <v>6.4</v>
      </c>
      <c r="CI2" s="22" t="str">
        <f>IF(CG2&gt;=8.5,"A",IF(CG2&gt;=8,"B+",IF(CG2&gt;=7,"B",IF(CG2&gt;=6.5,"C+",IF(CG2&gt;=5.5,"C",IF(CG2&gt;=5,"D+",IF(CG2&gt;=4,"D","F")))))))</f>
        <v>C</v>
      </c>
      <c r="CJ2" s="20">
        <f>IF(CI2="A",4,IF(CI2="B+",3.5,IF(CI2="B",3,IF(CI2="C+",2.5,IF(CI2="C",2,IF(CI2="D+",1.5,IF(CI2="D",1,0)))))))</f>
        <v>2</v>
      </c>
      <c r="CK2" s="20" t="str">
        <f>TEXT(CJ2,"0.0")</f>
        <v>2.0</v>
      </c>
      <c r="CL2" s="46">
        <v>2</v>
      </c>
      <c r="CM2" s="92">
        <v>2</v>
      </c>
      <c r="CN2" s="393">
        <v>6.2</v>
      </c>
      <c r="CO2" s="409">
        <v>6</v>
      </c>
      <c r="CP2" s="14"/>
      <c r="CQ2" s="17">
        <f>ROUND((CN2*0.4+CO2*0.6),1)</f>
        <v>6.1</v>
      </c>
      <c r="CR2" s="18">
        <f>ROUND(MAX((CN2*0.4+CO2*0.6),(CN2*0.4+CP2*0.6)),1)</f>
        <v>6.1</v>
      </c>
      <c r="CS2" s="323" t="str">
        <f>TEXT(CR2,"0.0")</f>
        <v>6.1</v>
      </c>
      <c r="CT2" s="22" t="str">
        <f>IF(CR2&gt;=8.5,"A",IF(CR2&gt;=8,"B+",IF(CR2&gt;=7,"B",IF(CR2&gt;=6.5,"C+",IF(CR2&gt;=5.5,"C",IF(CR2&gt;=5,"D+",IF(CR2&gt;=4,"D","F")))))))</f>
        <v>C</v>
      </c>
      <c r="CU2" s="20">
        <f>IF(CT2="A",4,IF(CT2="B+",3.5,IF(CT2="B",3,IF(CT2="C+",2.5,IF(CT2="C",2,IF(CT2="D+",1.5,IF(CT2="D",1,0)))))))</f>
        <v>2</v>
      </c>
      <c r="CV2" s="20" t="str">
        <f>TEXT(CU2,"0.0")</f>
        <v>2.0</v>
      </c>
      <c r="CW2" s="46">
        <v>2</v>
      </c>
      <c r="CX2" s="95">
        <v>2</v>
      </c>
      <c r="CY2" s="415">
        <v>6.2</v>
      </c>
      <c r="CZ2" s="472">
        <v>7</v>
      </c>
      <c r="DA2" s="420"/>
      <c r="DB2" s="17">
        <f>ROUND((CY2*0.4+CZ2*0.6),1)</f>
        <v>6.7</v>
      </c>
      <c r="DC2" s="18">
        <f>ROUND(MAX((CY2*0.4+CZ2*0.6),(CY2*0.4+DA2*0.6)),1)</f>
        <v>6.7</v>
      </c>
      <c r="DD2" s="323" t="str">
        <f>TEXT(DC2,"0.0")</f>
        <v>6.7</v>
      </c>
      <c r="DE2" s="22" t="str">
        <f>IF(DC2&gt;=8.5,"A",IF(DC2&gt;=8,"B+",IF(DC2&gt;=7,"B",IF(DC2&gt;=6.5,"C+",IF(DC2&gt;=5.5,"C",IF(DC2&gt;=5,"D+",IF(DC2&gt;=4,"D","F")))))))</f>
        <v>C+</v>
      </c>
      <c r="DF2" s="20">
        <f>IF(DE2="A",4,IF(DE2="B+",3.5,IF(DE2="B",3,IF(DE2="C+",2.5,IF(DE2="C",2,IF(DE2="D+",1.5,IF(DE2="D",1,0)))))))</f>
        <v>2.5</v>
      </c>
      <c r="DG2" s="20" t="str">
        <f>TEXT(DF2,"0.0")</f>
        <v>2.5</v>
      </c>
      <c r="DH2" s="46">
        <v>3</v>
      </c>
      <c r="DI2" s="416">
        <v>3</v>
      </c>
      <c r="DJ2" s="453">
        <v>5.6</v>
      </c>
      <c r="DK2" s="456">
        <v>4</v>
      </c>
      <c r="DL2" s="73"/>
      <c r="DM2" s="449">
        <f>ROUND((DJ2*0.4+DK2*0.6),1)</f>
        <v>4.5999999999999996</v>
      </c>
      <c r="DN2" s="450">
        <f>ROUND(MAX((DJ2*0.4+DK2*0.6),(DJ2*0.4+DL2*0.6)),1)</f>
        <v>4.5999999999999996</v>
      </c>
      <c r="DO2" s="1028" t="str">
        <f>TEXT(DN2,"0.0")</f>
        <v>4.6</v>
      </c>
      <c r="DP2" s="53" t="str">
        <f>IF(DN2&gt;=8.5,"A",IF(DN2&gt;=8,"B+",IF(DN2&gt;=7,"B",IF(DN2&gt;=6.5,"C+",IF(DN2&gt;=5.5,"C",IF(DN2&gt;=5,"D+",IF(DN2&gt;=4,"D","F")))))))</f>
        <v>D</v>
      </c>
      <c r="DQ2" s="54">
        <f>IF(DP2="A",4,IF(DP2="B+",3.5,IF(DP2="B",3,IF(DP2="C+",2.5,IF(DP2="C",2,IF(DP2="D+",1.5,IF(DP2="D",1,0)))))))</f>
        <v>1</v>
      </c>
      <c r="DR2" s="54" t="str">
        <f>TEXT(DQ2,"0.0")</f>
        <v>1.0</v>
      </c>
      <c r="DS2" s="64">
        <v>4</v>
      </c>
      <c r="DT2" s="451">
        <v>4</v>
      </c>
      <c r="DU2" s="453">
        <v>7.8</v>
      </c>
      <c r="DV2" s="456">
        <v>4</v>
      </c>
      <c r="DW2" s="52"/>
      <c r="DX2" s="449">
        <f>ROUND((DU2*0.4+DV2*0.6),1)</f>
        <v>5.5</v>
      </c>
      <c r="DY2" s="450">
        <f>ROUND(MAX((DU2*0.4+DV2*0.6),(DU2*0.4+DW2*0.6)),1)</f>
        <v>5.5</v>
      </c>
      <c r="DZ2" s="1028" t="str">
        <f>TEXT(DY2,"0.0")</f>
        <v>5.5</v>
      </c>
      <c r="EA2" s="53" t="str">
        <f>IF(DY2&gt;=8.5,"A",IF(DY2&gt;=8,"B+",IF(DY2&gt;=7,"B",IF(DY2&gt;=6.5,"C+",IF(DY2&gt;=5.5,"C",IF(DY2&gt;=5,"D+",IF(DY2&gt;=4,"D","F")))))))</f>
        <v>C</v>
      </c>
      <c r="EB2" s="54">
        <f>IF(EA2="A",4,IF(EA2="B+",3.5,IF(EA2="B",3,IF(EA2="C+",2.5,IF(EA2="C",2,IF(EA2="D+",1.5,IF(EA2="D",1,0)))))))</f>
        <v>2</v>
      </c>
      <c r="EC2" s="54" t="str">
        <f>TEXT(EB2,"0.0")</f>
        <v>2.0</v>
      </c>
      <c r="ED2" s="64">
        <v>3</v>
      </c>
      <c r="EE2" s="451">
        <v>3</v>
      </c>
      <c r="EF2" s="453">
        <v>6.8</v>
      </c>
      <c r="EG2" s="456">
        <v>6</v>
      </c>
      <c r="EH2" s="52"/>
      <c r="EI2" s="449">
        <f>ROUND((EF2*0.4+EG2*0.6),1)</f>
        <v>6.3</v>
      </c>
      <c r="EJ2" s="450">
        <f>ROUND(MAX((EF2*0.4+EG2*0.6),(EF2*0.4+EH2*0.6)),1)</f>
        <v>6.3</v>
      </c>
      <c r="EK2" s="1028" t="str">
        <f>TEXT(EJ2,"0.0")</f>
        <v>6.3</v>
      </c>
      <c r="EL2" s="53" t="str">
        <f>IF(EJ2&gt;=8.5,"A",IF(EJ2&gt;=8,"B+",IF(EJ2&gt;=7,"B",IF(EJ2&gt;=6.5,"C+",IF(EJ2&gt;=5.5,"C",IF(EJ2&gt;=5,"D+",IF(EJ2&gt;=4,"D","F")))))))</f>
        <v>C</v>
      </c>
      <c r="EM2" s="54">
        <f>IF(EL2="A",4,IF(EL2="B+",3.5,IF(EL2="B",3,IF(EL2="C+",2.5,IF(EL2="C",2,IF(EL2="D+",1.5,IF(EL2="D",1,0)))))))</f>
        <v>2</v>
      </c>
      <c r="EN2" s="54" t="str">
        <f>TEXT(EM2,"0.0")</f>
        <v>2.0</v>
      </c>
      <c r="EO2" s="64">
        <v>3</v>
      </c>
      <c r="EP2" s="451">
        <v>3</v>
      </c>
      <c r="EQ2" s="453">
        <v>5.4</v>
      </c>
      <c r="ER2" s="456">
        <v>4</v>
      </c>
      <c r="ES2" s="73"/>
      <c r="ET2" s="449">
        <f>ROUND((EQ2*0.4+ER2*0.6),1)</f>
        <v>4.5999999999999996</v>
      </c>
      <c r="EU2" s="450">
        <f>ROUND(MAX((EQ2*0.4+ER2*0.6),(EQ2*0.4+ES2*0.6)),1)</f>
        <v>4.5999999999999996</v>
      </c>
      <c r="EV2" s="1028" t="str">
        <f>TEXT(EU2,"0.0")</f>
        <v>4.6</v>
      </c>
      <c r="EW2" s="53" t="str">
        <f>IF(EU2&gt;=8.5,"A",IF(EU2&gt;=8,"B+",IF(EU2&gt;=7,"B",IF(EU2&gt;=6.5,"C+",IF(EU2&gt;=5.5,"C",IF(EU2&gt;=5,"D+",IF(EU2&gt;=4,"D","F")))))))</f>
        <v>D</v>
      </c>
      <c r="EX2" s="54">
        <f>IF(EW2="A",4,IF(EW2="B+",3.5,IF(EW2="B",3,IF(EW2="C+",2.5,IF(EW2="C",2,IF(EW2="D+",1.5,IF(EW2="D",1,0)))))))</f>
        <v>1</v>
      </c>
      <c r="EY2" s="54" t="str">
        <f>TEXT(EX2,"0.0")</f>
        <v>1.0</v>
      </c>
      <c r="EZ2" s="64">
        <v>3</v>
      </c>
      <c r="FA2" s="451">
        <v>3</v>
      </c>
      <c r="FB2" s="514">
        <f>CL2+CW2+DH2+DS2+ED2+EO2+EZ2</f>
        <v>20</v>
      </c>
      <c r="FC2" s="508">
        <f>(CJ2*CL2+CU2*CW2+DF2*DH2+DQ2*DS2+EB2*ED2+EM2*EO2+EX2*EZ2)/FB2</f>
        <v>1.7250000000000001</v>
      </c>
      <c r="FD2" s="510" t="str">
        <f>TEXT(FC2,"0.00")</f>
        <v>1.73</v>
      </c>
      <c r="FE2" s="86" t="str">
        <f>IF(AND(FC2&lt;1),"Cảnh báo KQHT","Lên lớp")</f>
        <v>Lên lớp</v>
      </c>
      <c r="FF2" s="509">
        <f>BU2+FB2</f>
        <v>36</v>
      </c>
      <c r="FG2" s="508">
        <f>(BU2*BV2+FB2*FC2)/FF2</f>
        <v>2.0138888888888888</v>
      </c>
      <c r="FH2" s="510" t="str">
        <f>TEXT(FG2,"0.00")</f>
        <v>2.01</v>
      </c>
      <c r="FI2" s="511">
        <f>FA2+EP2+EE2+DT2+DI2+CX2+CM2+BT2+BI2+AX2+AM2+AB2</f>
        <v>36</v>
      </c>
      <c r="FJ2" s="512">
        <f>(FA2*EX2+EP2*EM2+EE2*EB2+DT2*DQ2+DI2*DF2+CX2*CU2+CM2*CJ2+BT2*BQ2+BI2*BF2+AX2*AU2+AM2*AJ2+AB2*Y2)/FI2</f>
        <v>2.0138888888888888</v>
      </c>
      <c r="FK2" s="503" t="str">
        <f>IF(AND(FJ2&lt;1.2),"Cảnh báo KQHT","Lên lớp")</f>
        <v>Lên lớp</v>
      </c>
      <c r="FL2" s="545" t="s">
        <v>640</v>
      </c>
      <c r="FM2" s="417">
        <v>7.4</v>
      </c>
      <c r="FN2" s="65">
        <v>1</v>
      </c>
      <c r="FO2" s="65">
        <v>7</v>
      </c>
      <c r="FP2" s="17">
        <f>ROUND((FM2*0.4+FN2*0.6),1)</f>
        <v>3.6</v>
      </c>
      <c r="FQ2" s="18">
        <f>ROUND(MAX((FM2*0.4+FN2*0.6),(FM2*0.4+FO2*0.6)),1)</f>
        <v>7.2</v>
      </c>
      <c r="FR2" s="323" t="str">
        <f>TEXT(FQ2,"0.0")</f>
        <v>7.2</v>
      </c>
      <c r="FS2" s="22" t="str">
        <f>IF(FQ2&gt;=8.5,"A",IF(FQ2&gt;=8,"B+",IF(FQ2&gt;=7,"B",IF(FQ2&gt;=6.5,"C+",IF(FQ2&gt;=5.5,"C",IF(FQ2&gt;=5,"D+",IF(FQ2&gt;=4,"D","F")))))))</f>
        <v>B</v>
      </c>
      <c r="FT2" s="20">
        <f>IF(FS2="A",4,IF(FS2="B+",3.5,IF(FS2="B",3,IF(FS2="C+",2.5,IF(FS2="C",2,IF(FS2="D+",1.5,IF(FS2="D",1,0)))))))</f>
        <v>3</v>
      </c>
      <c r="FU2" s="20" t="str">
        <f>TEXT(FT2,"0.0")</f>
        <v>3.0</v>
      </c>
      <c r="FV2" s="46">
        <v>3</v>
      </c>
      <c r="FW2" s="416">
        <v>3</v>
      </c>
      <c r="FX2" s="417">
        <v>6.2</v>
      </c>
      <c r="FY2" s="604">
        <v>5</v>
      </c>
      <c r="FZ2" s="599"/>
      <c r="GA2" s="17">
        <f>ROUND((FX2*0.4+FY2*0.6),1)</f>
        <v>5.5</v>
      </c>
      <c r="GB2" s="18">
        <f>ROUND(MAX((FX2*0.4+FY2*0.6),(FX2*0.4+FZ2*0.6)),1)</f>
        <v>5.5</v>
      </c>
      <c r="GC2" s="323" t="str">
        <f>TEXT(GB2,"0.0")</f>
        <v>5.5</v>
      </c>
      <c r="GD2" s="22" t="str">
        <f>IF(GB2&gt;=8.5,"A",IF(GB2&gt;=8,"B+",IF(GB2&gt;=7,"B",IF(GB2&gt;=6.5,"C+",IF(GB2&gt;=5.5,"C",IF(GB2&gt;=5,"D+",IF(GB2&gt;=4,"D","F")))))))</f>
        <v>C</v>
      </c>
      <c r="GE2" s="20">
        <f>IF(GD2="A",4,IF(GD2="B+",3.5,IF(GD2="B",3,IF(GD2="C+",2.5,IF(GD2="C",2,IF(GD2="D+",1.5,IF(GD2="D",1,0)))))))</f>
        <v>2</v>
      </c>
      <c r="GF2" s="20" t="str">
        <f>TEXT(GE2,"0.0")</f>
        <v>2.0</v>
      </c>
      <c r="GG2" s="46">
        <v>3</v>
      </c>
      <c r="GH2" s="416">
        <v>3</v>
      </c>
      <c r="GI2" s="417">
        <v>6.4</v>
      </c>
      <c r="GJ2" s="86">
        <v>7</v>
      </c>
      <c r="GK2" s="65"/>
      <c r="GL2" s="17">
        <f>ROUND((GI2*0.4+GJ2*0.6),1)</f>
        <v>6.8</v>
      </c>
      <c r="GM2" s="18">
        <f>ROUND(MAX((GI2*0.4+GJ2*0.6),(GI2*0.4+GK2*0.6)),1)</f>
        <v>6.8</v>
      </c>
      <c r="GN2" s="323" t="str">
        <f>TEXT(GM2,"0.0")</f>
        <v>6.8</v>
      </c>
      <c r="GO2" s="22" t="str">
        <f>IF(GM2&gt;=8.5,"A",IF(GM2&gt;=8,"B+",IF(GM2&gt;=7,"B",IF(GM2&gt;=6.5,"C+",IF(GM2&gt;=5.5,"C",IF(GM2&gt;=5,"D+",IF(GM2&gt;=4,"D","F")))))))</f>
        <v>C+</v>
      </c>
      <c r="GP2" s="20">
        <f>IF(GO2="A",4,IF(GO2="B+",3.5,IF(GO2="B",3,IF(GO2="C+",2.5,IF(GO2="C",2,IF(GO2="D+",1.5,IF(GO2="D",1,0)))))))</f>
        <v>2.5</v>
      </c>
      <c r="GQ2" s="20" t="str">
        <f>TEXT(GP2,"0.0")</f>
        <v>2.5</v>
      </c>
      <c r="GR2" s="46">
        <v>2</v>
      </c>
      <c r="GS2" s="416">
        <v>2</v>
      </c>
      <c r="GT2" s="417">
        <v>6.7</v>
      </c>
      <c r="GU2" s="86">
        <v>6</v>
      </c>
      <c r="GV2" s="65"/>
      <c r="GW2" s="17">
        <f>ROUND((GT2*0.4+GU2*0.6),1)</f>
        <v>6.3</v>
      </c>
      <c r="GX2" s="18">
        <f>ROUND(MAX((GT2*0.4+GU2*0.6),(GT2*0.4+GV2*0.6)),1)</f>
        <v>6.3</v>
      </c>
      <c r="GY2" s="323" t="str">
        <f>TEXT(GX2,"0.0")</f>
        <v>6.3</v>
      </c>
      <c r="GZ2" s="22" t="str">
        <f>IF(GX2&gt;=8.5,"A",IF(GX2&gt;=8,"B+",IF(GX2&gt;=7,"B",IF(GX2&gt;=6.5,"C+",IF(GX2&gt;=5.5,"C",IF(GX2&gt;=5,"D+",IF(GX2&gt;=4,"D","F")))))))</f>
        <v>C</v>
      </c>
      <c r="HA2" s="20">
        <f>IF(GZ2="A",4,IF(GZ2="B+",3.5,IF(GZ2="B",3,IF(GZ2="C+",2.5,IF(GZ2="C",2,IF(GZ2="D+",1.5,IF(GZ2="D",1,0)))))))</f>
        <v>2</v>
      </c>
      <c r="HB2" s="20" t="str">
        <f>TEXT(HA2,"0.0")</f>
        <v>2.0</v>
      </c>
      <c r="HC2" s="46">
        <v>3</v>
      </c>
      <c r="HD2" s="416">
        <v>3</v>
      </c>
      <c r="HE2" s="417">
        <v>8</v>
      </c>
      <c r="HF2" s="599">
        <v>8</v>
      </c>
      <c r="HG2" s="599"/>
      <c r="HH2" s="17">
        <f>ROUND((HE2*0.4+HF2*0.6),1)</f>
        <v>8</v>
      </c>
      <c r="HI2" s="18">
        <f>ROUND(MAX((HE2*0.4+HF2*0.6),(HE2*0.4+HG2*0.6)),1)</f>
        <v>8</v>
      </c>
      <c r="HJ2" s="323" t="str">
        <f>TEXT(HI2,"0.0")</f>
        <v>8.0</v>
      </c>
      <c r="HK2" s="22" t="str">
        <f>IF(HI2&gt;=8.5,"A",IF(HI2&gt;=8,"B+",IF(HI2&gt;=7,"B",IF(HI2&gt;=6.5,"C+",IF(HI2&gt;=5.5,"C",IF(HI2&gt;=5,"D+",IF(HI2&gt;=4,"D","F")))))))</f>
        <v>B+</v>
      </c>
      <c r="HL2" s="20">
        <f>IF(HK2="A",4,IF(HK2="B+",3.5,IF(HK2="B",3,IF(HK2="C+",2.5,IF(HK2="C",2,IF(HK2="D+",1.5,IF(HK2="D",1,0)))))))</f>
        <v>3.5</v>
      </c>
      <c r="HM2" s="20" t="str">
        <f>TEXT(HL2,"0.0")</f>
        <v>3.5</v>
      </c>
      <c r="HN2" s="46">
        <v>2</v>
      </c>
      <c r="HO2" s="416">
        <v>2</v>
      </c>
      <c r="HP2" s="394">
        <v>6.1</v>
      </c>
      <c r="HQ2" s="86">
        <v>6</v>
      </c>
      <c r="HR2" s="65"/>
      <c r="HS2" s="17">
        <f>ROUND((HP2*0.4+HQ2*0.6),1)</f>
        <v>6</v>
      </c>
      <c r="HT2" s="18">
        <f>ROUND(MAX((HP2*0.4+HQ2*0.6),(HP2*0.4+HR2*0.6)),1)</f>
        <v>6</v>
      </c>
      <c r="HU2" s="323" t="str">
        <f>TEXT(HT2,"0.0")</f>
        <v>6.0</v>
      </c>
      <c r="HV2" s="22" t="str">
        <f>IF(HT2&gt;=8.5,"A",IF(HT2&gt;=8,"B+",IF(HT2&gt;=7,"B",IF(HT2&gt;=6.5,"C+",IF(HT2&gt;=5.5,"C",IF(HT2&gt;=5,"D+",IF(HT2&gt;=4,"D","F")))))))</f>
        <v>C</v>
      </c>
      <c r="HW2" s="20">
        <f>IF(HV2="A",4,IF(HV2="B+",3.5,IF(HV2="B",3,IF(HV2="C+",2.5,IF(HV2="C",2,IF(HV2="D+",1.5,IF(HV2="D",1,0)))))))</f>
        <v>2</v>
      </c>
      <c r="HX2" s="20" t="str">
        <f>TEXT(HW2,"0.0")</f>
        <v>2.0</v>
      </c>
      <c r="HY2" s="46">
        <v>4</v>
      </c>
      <c r="HZ2" s="95">
        <v>4</v>
      </c>
      <c r="IA2" s="417">
        <v>6.7</v>
      </c>
      <c r="IB2" s="604">
        <v>6</v>
      </c>
      <c r="IC2" s="599"/>
      <c r="ID2" s="17">
        <f>ROUND((IA2*0.4+IB2*0.6),1)</f>
        <v>6.3</v>
      </c>
      <c r="IE2" s="18">
        <f>ROUND(MAX((IA2*0.4+IB2*0.6),(IA2*0.4+IC2*0.6)),1)</f>
        <v>6.3</v>
      </c>
      <c r="IF2" s="323" t="str">
        <f>TEXT(IE2,"0.0")</f>
        <v>6.3</v>
      </c>
      <c r="IG2" s="22" t="str">
        <f>IF(IE2&gt;=8.5,"A",IF(IE2&gt;=8,"B+",IF(IE2&gt;=7,"B",IF(IE2&gt;=6.5,"C+",IF(IE2&gt;=5.5,"C",IF(IE2&gt;=5,"D+",IF(IE2&gt;=4,"D","F")))))))</f>
        <v>C</v>
      </c>
      <c r="IH2" s="20">
        <f>IF(IG2="A",4,IF(IG2="B+",3.5,IF(IG2="B",3,IF(IG2="C+",2.5,IF(IG2="C",2,IF(IG2="D+",1.5,IF(IG2="D",1,0)))))))</f>
        <v>2</v>
      </c>
      <c r="II2" s="20" t="str">
        <f>TEXT(IH2,"0.0")</f>
        <v>2.0</v>
      </c>
      <c r="IJ2" s="46">
        <v>1</v>
      </c>
      <c r="IK2" s="416">
        <v>1</v>
      </c>
      <c r="IL2" s="417">
        <v>8.3000000000000007</v>
      </c>
      <c r="IM2" s="604">
        <v>7</v>
      </c>
      <c r="IN2" s="599"/>
      <c r="IO2" s="17">
        <f>ROUND((IL2*0.4+IM2*0.6),1)</f>
        <v>7.5</v>
      </c>
      <c r="IP2" s="18">
        <f>ROUND(MAX((IL2*0.4+IM2*0.6),(IL2*0.4+IN2*0.6)),1)</f>
        <v>7.5</v>
      </c>
      <c r="IQ2" s="323" t="str">
        <f>TEXT(IP2,"0.0")</f>
        <v>7.5</v>
      </c>
      <c r="IR2" s="22" t="str">
        <f>IF(IP2&gt;=8.5,"A",IF(IP2&gt;=8,"B+",IF(IP2&gt;=7,"B",IF(IP2&gt;=6.5,"C+",IF(IP2&gt;=5.5,"C",IF(IP2&gt;=5,"D+",IF(IP2&gt;=4,"D","F")))))))</f>
        <v>B</v>
      </c>
      <c r="IS2" s="20">
        <f>IF(IR2="A",4,IF(IR2="B+",3.5,IF(IR2="B",3,IF(IR2="C+",2.5,IF(IR2="C",2,IF(IR2="D+",1.5,IF(IR2="D",1,0)))))))</f>
        <v>3</v>
      </c>
      <c r="IT2" s="20" t="str">
        <f>TEXT(IS2,"0.0")</f>
        <v>3.0</v>
      </c>
      <c r="IU2" s="46">
        <v>2</v>
      </c>
      <c r="IV2" s="416">
        <v>2</v>
      </c>
      <c r="IW2" s="417">
        <v>7</v>
      </c>
      <c r="IX2" s="599">
        <v>4</v>
      </c>
      <c r="IY2" s="599"/>
      <c r="IZ2" s="17">
        <f>ROUND((IW2*0.4+IX2*0.6),1)</f>
        <v>5.2</v>
      </c>
      <c r="JA2" s="18">
        <f>ROUND(MAX((IW2*0.4+IX2*0.6),(IW2*0.4+IY2*0.6)),1)</f>
        <v>5.2</v>
      </c>
      <c r="JB2" s="323" t="str">
        <f>TEXT(JA2,"0.0")</f>
        <v>5.2</v>
      </c>
      <c r="JC2" s="22" t="str">
        <f>IF(JA2&gt;=8.5,"A",IF(JA2&gt;=8,"B+",IF(JA2&gt;=7,"B",IF(JA2&gt;=6.5,"C+",IF(JA2&gt;=5.5,"C",IF(JA2&gt;=5,"D+",IF(JA2&gt;=4,"D","F")))))))</f>
        <v>D+</v>
      </c>
      <c r="JD2" s="20">
        <f>IF(JC2="A",4,IF(JC2="B+",3.5,IF(JC2="B",3,IF(JC2="C+",2.5,IF(JC2="C",2,IF(JC2="D+",1.5,IF(JC2="D",1,0)))))))</f>
        <v>1.5</v>
      </c>
      <c r="JE2" s="20" t="str">
        <f>TEXT(JD2,"0.0")</f>
        <v>1.5</v>
      </c>
      <c r="JF2" s="46">
        <v>3</v>
      </c>
      <c r="JG2" s="416">
        <v>3</v>
      </c>
      <c r="JH2" s="514">
        <f>FV2+GG2+GR2+HC2+HN2+HY2+IJ2+IU2+JF2</f>
        <v>23</v>
      </c>
      <c r="JI2" s="508">
        <f>(FT2*FV2+GE2*GG2+GP2*GR2+HA2*HC2+HL2*HN2+HW2*HY2+IH2*IJ2+IS2*IU2+JD2*JF2)/JH2</f>
        <v>2.3260869565217392</v>
      </c>
      <c r="JJ2" s="510" t="str">
        <f>TEXT(JI2,"0.00")</f>
        <v>2.33</v>
      </c>
      <c r="JK2" s="37" t="str">
        <f>IF(AND(JI2&lt;1),"Cảnh báo KQHT","Lên lớp")</f>
        <v>Lên lớp</v>
      </c>
      <c r="JL2" s="289">
        <f>BU2+FB2+JH2</f>
        <v>59</v>
      </c>
      <c r="JM2" s="35">
        <f>(BV2*BU2+FB2*FC2+JI2*JH2)/JL2</f>
        <v>2.1355932203389831</v>
      </c>
      <c r="JN2" s="36" t="str">
        <f>TEXT(JM2,"0.00")</f>
        <v>2.14</v>
      </c>
      <c r="JO2" s="290">
        <f>FW2+GH2+GS2+HD2+HO2+HZ2+IK2+IV2+JG2</f>
        <v>23</v>
      </c>
      <c r="JP2" s="291">
        <f xml:space="preserve"> (FT2*FW2+GE2*GH2+GP2*GS2+HA2*HD2+HL2*HO2+HW2*HZ2+IH2*IK2+IS2*IV2+JD2*JG2)/JO2</f>
        <v>2.3260869565217392</v>
      </c>
      <c r="JQ2" s="679">
        <f>FI2+JO2</f>
        <v>59</v>
      </c>
      <c r="JR2" s="1036">
        <f>(W2*AB2+AH2*AM2+AS2*AX2+BD2*BI2+BO2*BT2+CH2*CM2+CS2*CX2+DD2*DI2+DO2*DT2+DZ2*EE2+EK2*EP2+EV2*FA2+FR2*FW2+GC2*GH2+GN2*GS2+GY2*HD2+HJ2*HO2+HU2*HZ2+IF2*IK2+IQ2*IV2+JB2*JG2)/JQ2</f>
        <v>6.1355932203389836</v>
      </c>
      <c r="JS2" s="680">
        <f xml:space="preserve"> (FI2*FJ2+JP2*JO2)/JQ2</f>
        <v>2.1355932203389831</v>
      </c>
      <c r="JT2" s="37" t="str">
        <f>IF(AND(JS2&lt;1.4),"Cảnh báo KQHT","Lên lớp")</f>
        <v>Lên lớp</v>
      </c>
      <c r="JU2" s="225"/>
      <c r="JV2" s="715">
        <v>6.2</v>
      </c>
      <c r="JW2" s="86">
        <v>1</v>
      </c>
      <c r="JX2" s="65">
        <v>5</v>
      </c>
      <c r="JY2" s="17">
        <f>ROUND((JV2*0.4+JW2*0.6),1)</f>
        <v>3.1</v>
      </c>
      <c r="JZ2" s="18">
        <f>ROUND(MAX((JV2*0.4+JW2*0.6),(JV2*0.4+JX2*0.6)),1)</f>
        <v>5.5</v>
      </c>
      <c r="KA2" s="1032" t="str">
        <f>TEXT(JZ2,"0.0")</f>
        <v>5.5</v>
      </c>
      <c r="KB2" s="22" t="str">
        <f>IF(JZ2&gt;=8.5,"A",IF(JZ2&gt;=8,"B+",IF(JZ2&gt;=7,"B",IF(JZ2&gt;=6.5,"C+",IF(JZ2&gt;=5.5,"C",IF(JZ2&gt;=5,"D+",IF(JZ2&gt;=4,"D","F")))))))</f>
        <v>C</v>
      </c>
      <c r="KC2" s="20">
        <f>IF(KB2="A",4,IF(KB2="B+",3.5,IF(KB2="B",3,IF(KB2="C+",2.5,IF(KB2="C",2,IF(KB2="D+",1.5,IF(KB2="D",1,0)))))))</f>
        <v>2</v>
      </c>
      <c r="KD2" s="20" t="str">
        <f>TEXT(KC2,"0.0")</f>
        <v>2.0</v>
      </c>
      <c r="KE2" s="46">
        <v>3</v>
      </c>
      <c r="KF2" s="416">
        <v>3</v>
      </c>
      <c r="KG2" s="715">
        <v>7.7</v>
      </c>
      <c r="KH2" s="86">
        <v>5</v>
      </c>
      <c r="KI2" s="65"/>
      <c r="KJ2" s="17">
        <f>ROUND((KG2*0.4+KH2*0.6),1)</f>
        <v>6.1</v>
      </c>
      <c r="KK2" s="18">
        <f>ROUND(MAX((KG2*0.4+KH2*0.6),(KG2*0.4+KI2*0.6)),1)</f>
        <v>6.1</v>
      </c>
      <c r="KL2" s="1032" t="str">
        <f>TEXT(KK2,"0.0")</f>
        <v>6.1</v>
      </c>
      <c r="KM2" s="22" t="str">
        <f>IF(KK2&gt;=8.5,"A",IF(KK2&gt;=8,"B+",IF(KK2&gt;=7,"B",IF(KK2&gt;=6.5,"C+",IF(KK2&gt;=5.5,"C",IF(KK2&gt;=5,"D+",IF(KK2&gt;=4,"D","F")))))))</f>
        <v>C</v>
      </c>
      <c r="KN2" s="20">
        <f>IF(KM2="A",4,IF(KM2="B+",3.5,IF(KM2="B",3,IF(KM2="C+",2.5,IF(KM2="C",2,IF(KM2="D+",1.5,IF(KM2="D",1,0)))))))</f>
        <v>2</v>
      </c>
      <c r="KO2" s="20" t="str">
        <f>TEXT(KN2,"0.0")</f>
        <v>2.0</v>
      </c>
      <c r="KP2" s="46">
        <v>2</v>
      </c>
      <c r="KQ2" s="416">
        <v>2</v>
      </c>
      <c r="KR2" s="394">
        <v>7.4</v>
      </c>
      <c r="KS2" s="65">
        <v>8</v>
      </c>
      <c r="KT2" s="65"/>
      <c r="KU2" s="17">
        <f>ROUND((KR2*0.4+KS2*0.6),1)</f>
        <v>7.8</v>
      </c>
      <c r="KV2" s="18">
        <f>ROUND(MAX((KR2*0.4+KS2*0.6),(KR2*0.4+KT2*0.6)),1)</f>
        <v>7.8</v>
      </c>
      <c r="KW2" s="1032" t="str">
        <f>TEXT(KV2,"0.0")</f>
        <v>7.8</v>
      </c>
      <c r="KX2" s="22" t="str">
        <f>IF(KV2&gt;=8.5,"A",IF(KV2&gt;=8,"B+",IF(KV2&gt;=7,"B",IF(KV2&gt;=6.5,"C+",IF(KV2&gt;=5.5,"C",IF(KV2&gt;=5,"D+",IF(KV2&gt;=4,"D","F")))))))</f>
        <v>B</v>
      </c>
      <c r="KY2" s="20">
        <f>IF(KX2="A",4,IF(KX2="B+",3.5,IF(KX2="B",3,IF(KX2="C+",2.5,IF(KX2="C",2,IF(KX2="D+",1.5,IF(KX2="D",1,0)))))))</f>
        <v>3</v>
      </c>
      <c r="KZ2" s="20" t="str">
        <f>TEXT(KY2,"0.0")</f>
        <v>3.0</v>
      </c>
      <c r="LA2" s="46">
        <v>3</v>
      </c>
      <c r="LB2" s="95">
        <v>3</v>
      </c>
      <c r="LC2" s="715">
        <v>8</v>
      </c>
      <c r="LD2" s="86">
        <v>8</v>
      </c>
      <c r="LE2" s="65"/>
      <c r="LF2" s="17">
        <f>ROUND((LC2*0.4+LD2*0.6),1)</f>
        <v>8</v>
      </c>
      <c r="LG2" s="18">
        <f>ROUND(MAX((LC2*0.4+LD2*0.6),(LC2*0.4+LE2*0.6)),1)</f>
        <v>8</v>
      </c>
      <c r="LH2" s="1032" t="str">
        <f>TEXT(LG2,"0.0")</f>
        <v>8.0</v>
      </c>
      <c r="LI2" s="22" t="str">
        <f>IF(LG2&gt;=8.5,"A",IF(LG2&gt;=8,"B+",IF(LG2&gt;=7,"B",IF(LG2&gt;=6.5,"C+",IF(LG2&gt;=5.5,"C",IF(LG2&gt;=5,"D+",IF(LG2&gt;=4,"D","F")))))))</f>
        <v>B+</v>
      </c>
      <c r="LJ2" s="20">
        <f>IF(LI2="A",4,IF(LI2="B+",3.5,IF(LI2="B",3,IF(LI2="C+",2.5,IF(LI2="C",2,IF(LI2="D+",1.5,IF(LI2="D",1,0)))))))</f>
        <v>3.5</v>
      </c>
      <c r="LK2" s="20" t="str">
        <f>TEXT(LJ2,"0.0")</f>
        <v>3.5</v>
      </c>
      <c r="LL2" s="46">
        <v>2</v>
      </c>
      <c r="LM2" s="416">
        <v>2</v>
      </c>
      <c r="LN2" s="720">
        <v>6.6</v>
      </c>
      <c r="LO2" s="86">
        <v>7</v>
      </c>
      <c r="LP2" s="65"/>
      <c r="LQ2" s="17">
        <f>ROUND((LN2*0.4+LO2*0.6),1)</f>
        <v>6.8</v>
      </c>
      <c r="LR2" s="18">
        <f>ROUND(MAX((LN2*0.4+LO2*0.6),(LN2*0.4+LP2*0.6)),1)</f>
        <v>6.8</v>
      </c>
      <c r="LS2" s="1032" t="str">
        <f>TEXT(LR2,"0.0")</f>
        <v>6.8</v>
      </c>
      <c r="LT2" s="22" t="str">
        <f>IF(LR2&gt;=8.5,"A",IF(LR2&gt;=8,"B+",IF(LR2&gt;=7,"B",IF(LR2&gt;=6.5,"C+",IF(LR2&gt;=5.5,"C",IF(LR2&gt;=5,"D+",IF(LR2&gt;=4,"D","F")))))))</f>
        <v>C+</v>
      </c>
      <c r="LU2" s="20">
        <f>IF(LT2="A",4,IF(LT2="B+",3.5,IF(LT2="B",3,IF(LT2="C+",2.5,IF(LT2="C",2,IF(LT2="D+",1.5,IF(LT2="D",1,0)))))))</f>
        <v>2.5</v>
      </c>
      <c r="LV2" s="20" t="str">
        <f>TEXT(LU2,"0.0")</f>
        <v>2.5</v>
      </c>
      <c r="LW2" s="46">
        <v>2</v>
      </c>
      <c r="LX2" s="95">
        <v>2</v>
      </c>
      <c r="LY2" s="453">
        <v>7.3</v>
      </c>
      <c r="LZ2" s="721">
        <v>7</v>
      </c>
      <c r="MA2" s="73"/>
      <c r="MB2" s="449">
        <f>ROUND((LY2*0.4+LZ2*0.6),1)</f>
        <v>7.1</v>
      </c>
      <c r="MC2" s="450">
        <f>ROUND(MAX((LY2*0.4+LZ2*0.6),(LY2*0.4+MA2*0.6)),1)</f>
        <v>7.1</v>
      </c>
      <c r="MD2" s="1029" t="str">
        <f>TEXT(MC2,"0.0")</f>
        <v>7.1</v>
      </c>
      <c r="ME2" s="53" t="str">
        <f>IF(MC2&gt;=8.5,"A",IF(MC2&gt;=8,"B+",IF(MC2&gt;=7,"B",IF(MC2&gt;=6.5,"C+",IF(MC2&gt;=5.5,"C",IF(MC2&gt;=5,"D+",IF(MC2&gt;=4,"D","F")))))))</f>
        <v>B</v>
      </c>
      <c r="MF2" s="54">
        <f>IF(ME2="A",4,IF(ME2="B+",3.5,IF(ME2="B",3,IF(ME2="C+",2.5,IF(ME2="C",2,IF(ME2="D+",1.5,IF(ME2="D",1,0)))))))</f>
        <v>3</v>
      </c>
      <c r="MG2" s="54" t="str">
        <f>TEXT(MF2,"0.0")</f>
        <v>3.0</v>
      </c>
      <c r="MH2" s="64">
        <v>2</v>
      </c>
      <c r="MI2" s="451">
        <v>2</v>
      </c>
      <c r="MJ2" s="415">
        <v>6</v>
      </c>
      <c r="MK2" s="725">
        <v>7</v>
      </c>
      <c r="ML2" s="459"/>
      <c r="MM2" s="17">
        <f>ROUND((MJ2*0.4+MK2*0.6),1)</f>
        <v>6.6</v>
      </c>
      <c r="MN2" s="18">
        <f>ROUND(MAX((MJ2*0.4+MK2*0.6),(MJ2*0.4+ML2*0.6)),1)</f>
        <v>6.6</v>
      </c>
      <c r="MO2" s="1032" t="str">
        <f>TEXT(MN2,"0.0")</f>
        <v>6.6</v>
      </c>
      <c r="MP2" s="22" t="str">
        <f>IF(MN2&gt;=8.5,"A",IF(MN2&gt;=8,"B+",IF(MN2&gt;=7,"B",IF(MN2&gt;=6.5,"C+",IF(MN2&gt;=5.5,"C",IF(MN2&gt;=5,"D+",IF(MN2&gt;=4,"D","F")))))))</f>
        <v>C+</v>
      </c>
      <c r="MQ2" s="20">
        <f>IF(MP2="A",4,IF(MP2="B+",3.5,IF(MP2="B",3,IF(MP2="C+",2.5,IF(MP2="C",2,IF(MP2="D+",1.5,IF(MP2="D",1,0)))))))</f>
        <v>2.5</v>
      </c>
      <c r="MR2" s="20" t="str">
        <f>TEXT(MQ2,"0.0")</f>
        <v>2.5</v>
      </c>
      <c r="MS2" s="46">
        <v>1</v>
      </c>
      <c r="MT2" s="416">
        <v>1</v>
      </c>
      <c r="MU2" s="415">
        <v>6.2</v>
      </c>
      <c r="MV2" s="725">
        <v>5</v>
      </c>
      <c r="MW2" s="414"/>
      <c r="MX2" s="17">
        <f>ROUND((MU2*0.4+MV2*0.6),1)</f>
        <v>5.5</v>
      </c>
      <c r="MY2" s="18">
        <f>ROUND(MAX((MU2*0.4+MV2*0.6),(MU2*0.4+MW2*0.6)),1)</f>
        <v>5.5</v>
      </c>
      <c r="MZ2" s="1032" t="str">
        <f>TEXT(MY2,"0.0")</f>
        <v>5.5</v>
      </c>
      <c r="NA2" s="22" t="str">
        <f>IF(MY2&gt;=8.5,"A",IF(MY2&gt;=8,"B+",IF(MY2&gt;=7,"B",IF(MY2&gt;=6.5,"C+",IF(MY2&gt;=5.5,"C",IF(MY2&gt;=5,"D+",IF(MY2&gt;=4,"D","F")))))))</f>
        <v>C</v>
      </c>
      <c r="NB2" s="20">
        <f>IF(NA2="A",4,IF(NA2="B+",3.5,IF(NA2="B",3,IF(NA2="C+",2.5,IF(NA2="C",2,IF(NA2="D+",1.5,IF(NA2="D",1,0)))))))</f>
        <v>2</v>
      </c>
      <c r="NC2" s="20" t="str">
        <f>TEXT(NB2,"0.0")</f>
        <v>2.0</v>
      </c>
      <c r="ND2" s="46">
        <v>1</v>
      </c>
      <c r="NE2" s="416">
        <v>1</v>
      </c>
      <c r="NF2" s="453">
        <v>6.4</v>
      </c>
      <c r="NG2" s="721">
        <v>5</v>
      </c>
      <c r="NH2" s="448"/>
      <c r="NI2" s="449">
        <f>ROUND((NF2*0.4+NG2*0.6),1)</f>
        <v>5.6</v>
      </c>
      <c r="NJ2" s="450">
        <f>ROUND(MAX((NF2*0.4+NG2*0.6),(NF2*0.4+NH2*0.6)),1)</f>
        <v>5.6</v>
      </c>
      <c r="NK2" s="1029" t="str">
        <f>TEXT(NJ2,"0.0")</f>
        <v>5.6</v>
      </c>
      <c r="NL2" s="53" t="str">
        <f>IF(NJ2&gt;=8.5,"A",IF(NJ2&gt;=8,"B+",IF(NJ2&gt;=7,"B",IF(NJ2&gt;=6.5,"C+",IF(NJ2&gt;=5.5,"C",IF(NJ2&gt;=5,"D+",IF(NJ2&gt;=4,"D","F")))))))</f>
        <v>C</v>
      </c>
      <c r="NM2" s="54">
        <f>IF(NL2="A",4,IF(NL2="B+",3.5,IF(NL2="B",3,IF(NL2="C+",2.5,IF(NL2="C",2,IF(NL2="D+",1.5,IF(NL2="D",1,0)))))))</f>
        <v>2</v>
      </c>
      <c r="NN2" s="54" t="str">
        <f>TEXT(NM2,"0.0")</f>
        <v>2.0</v>
      </c>
      <c r="NO2" s="64">
        <v>2</v>
      </c>
      <c r="NP2" s="451">
        <v>2</v>
      </c>
      <c r="NQ2" s="289">
        <f>KE2+KP2+LA2+LL2+LW2+MH2+MS2+ND2+NO2</f>
        <v>18</v>
      </c>
      <c r="NR2" s="35">
        <f>(KC2*KE2+KN2*KP2+KY2*LA2+LJ2*LL2+LU2*LW2+MF2*MH2+MQ2*MS2+NB2*ND2+NM2*NO2)/NQ2</f>
        <v>2.5277777777777777</v>
      </c>
      <c r="NS2" s="36" t="str">
        <f>TEXT(NR2,"0.00")</f>
        <v>2.53</v>
      </c>
      <c r="NT2" s="37" t="str">
        <f>IF(AND(NR2&lt;1),"Cảnh báo KQHT","Lên lớp")</f>
        <v>Lên lớp</v>
      </c>
      <c r="NU2" s="289">
        <f t="shared" ref="NU2:NU19" si="0">JL2+NQ2</f>
        <v>77</v>
      </c>
      <c r="NV2" s="35">
        <f t="shared" ref="NV2:NV19" si="1">(BU2*BV2+FB2*FC2+JI2*JH2+NR2*NQ2)/NU2</f>
        <v>2.2272727272727271</v>
      </c>
      <c r="NW2" s="36" t="str">
        <f>TEXT(NV2,"0.00")</f>
        <v>2.23</v>
      </c>
      <c r="NX2" s="290">
        <f>KF2+KQ2+LB2+LM2+LX2+MI2+MT2+NE2+NP2</f>
        <v>18</v>
      </c>
      <c r="NY2" s="291">
        <f xml:space="preserve"> (KC2*KF2+KN2*KQ2+KY2*LB2+LJ2*LM2+LU2*LX2+MF2*MI2+MQ2*MT2+NB2*NE2+NM2*NP2)/NX2</f>
        <v>2.5277777777777777</v>
      </c>
      <c r="NZ2" s="679">
        <f t="shared" ref="NZ2:NZ19" si="2">JQ2+NX2</f>
        <v>77</v>
      </c>
      <c r="OA2" s="1031">
        <f>(V2*AB2+AG2*AM2+AR2*AX2+BC2*BI2+BN2*BT2+CG2*CM2+CR2*CX2+DC2*DI2+DN2*DT2+DY2*EE2+EJ2*EP2+EU2*FA2+FQ2*FW2+GB2*GH2+GM2*GS2+GX2*HD2+HI2*HO2+HT2*HZ2+IE2*IK2+IP2*IV2+JA2*JG2+JZ2*KF2+KK2*KQ2+KV2*LB2+LG2*LM2+LR2*LX2+MC2*MI2+MN2*MT2+MY2*NE2+NJ2*NP2)/NZ2</f>
        <v>6.2493506493506503</v>
      </c>
      <c r="OB2" s="680">
        <f t="shared" ref="OB2:OB19" si="3" xml:space="preserve"> (JS2*JQ2+NY2*NX2)/NZ2</f>
        <v>2.2272727272727271</v>
      </c>
      <c r="OC2" s="37" t="str">
        <f>IF(AND(OB2&lt;1.4),"Cảnh báo KQHT","Lên lớp")</f>
        <v>Lên lớp</v>
      </c>
      <c r="OD2" s="225"/>
      <c r="OE2" s="417">
        <v>6.2</v>
      </c>
      <c r="OF2" s="599">
        <v>4</v>
      </c>
      <c r="OG2" s="599"/>
      <c r="OH2" s="17">
        <f>ROUND((OE2*0.4+OF2*0.6),1)</f>
        <v>4.9000000000000004</v>
      </c>
      <c r="OI2" s="18">
        <f>ROUND(MAX((OE2*0.4+OF2*0.6),(OE2*0.4+OG2*0.6)),1)</f>
        <v>4.9000000000000004</v>
      </c>
      <c r="OJ2" s="323" t="str">
        <f>TEXT(OI2,"0.0")</f>
        <v>4.9</v>
      </c>
      <c r="OK2" s="22" t="str">
        <f>IF(OI2&gt;=8.5,"A",IF(OI2&gt;=8,"B+",IF(OI2&gt;=7,"B",IF(OI2&gt;=6.5,"C+",IF(OI2&gt;=5.5,"C",IF(OI2&gt;=5,"D+",IF(OI2&gt;=4,"D","F")))))))</f>
        <v>D</v>
      </c>
      <c r="OL2" s="20">
        <f>IF(OK2="A",4,IF(OK2="B+",3.5,IF(OK2="B",3,IF(OK2="C+",2.5,IF(OK2="C",2,IF(OK2="D+",1.5,IF(OK2="D",1,0)))))))</f>
        <v>1</v>
      </c>
      <c r="OM2" s="20" t="str">
        <f>TEXT(OL2,"0.0")</f>
        <v>1.0</v>
      </c>
      <c r="ON2" s="46">
        <v>3</v>
      </c>
      <c r="OO2" s="95">
        <v>3</v>
      </c>
      <c r="OP2" s="453">
        <v>7.2</v>
      </c>
      <c r="OQ2" s="721">
        <v>6</v>
      </c>
      <c r="OR2" s="73"/>
      <c r="OS2" s="449">
        <f>ROUND((OP2*0.4+OQ2*0.6),1)</f>
        <v>6.5</v>
      </c>
      <c r="OT2" s="450">
        <f>ROUND(MAX((OP2*0.4+OQ2*0.6),(OP2*0.4+OR2*0.6)),1)</f>
        <v>6.5</v>
      </c>
      <c r="OU2" s="1028" t="str">
        <f>TEXT(OT2,"0.0")</f>
        <v>6.5</v>
      </c>
      <c r="OV2" s="53" t="str">
        <f>IF(OT2&gt;=8.5,"A",IF(OT2&gt;=8,"B+",IF(OT2&gt;=7,"B",IF(OT2&gt;=6.5,"C+",IF(OT2&gt;=5.5,"C",IF(OT2&gt;=5,"D+",IF(OT2&gt;=4,"D","F")))))))</f>
        <v>C+</v>
      </c>
      <c r="OW2" s="54">
        <f>IF(OV2="A",4,IF(OV2="B+",3.5,IF(OV2="B",3,IF(OV2="C+",2.5,IF(OV2="C",2,IF(OV2="D+",1.5,IF(OV2="D",1,0)))))))</f>
        <v>2.5</v>
      </c>
      <c r="OX2" s="54" t="str">
        <f>TEXT(OW2,"0.0")</f>
        <v>2.5</v>
      </c>
      <c r="OY2" s="64">
        <v>3</v>
      </c>
      <c r="OZ2" s="451">
        <v>3</v>
      </c>
      <c r="PA2" s="453">
        <v>5</v>
      </c>
      <c r="PB2" s="721">
        <v>5</v>
      </c>
      <c r="PC2" s="73"/>
      <c r="PD2" s="449">
        <f>ROUND((PA2*0.4+PB2*0.6),1)</f>
        <v>5</v>
      </c>
      <c r="PE2" s="450">
        <f>ROUND(MAX((PA2*0.4+PB2*0.6),(PA2*0.4+PC2*0.6)),1)</f>
        <v>5</v>
      </c>
      <c r="PF2" s="1028" t="str">
        <f>TEXT(PE2,"0.0")</f>
        <v>5.0</v>
      </c>
      <c r="PG2" s="53" t="str">
        <f>IF(PE2&gt;=8.5,"A",IF(PE2&gt;=8,"B+",IF(PE2&gt;=7,"B",IF(PE2&gt;=6.5,"C+",IF(PE2&gt;=5.5,"C",IF(PE2&gt;=5,"D+",IF(PE2&gt;=4,"D","F")))))))</f>
        <v>D+</v>
      </c>
      <c r="PH2" s="54">
        <f>IF(PG2="A",4,IF(PG2="B+",3.5,IF(PG2="B",3,IF(PG2="C+",2.5,IF(PG2="C",2,IF(PG2="D+",1.5,IF(PG2="D",1,0)))))))</f>
        <v>1.5</v>
      </c>
      <c r="PI2" s="54" t="str">
        <f>TEXT(PH2,"0.0")</f>
        <v>1.5</v>
      </c>
      <c r="PJ2" s="64">
        <v>1</v>
      </c>
      <c r="PK2" s="451">
        <v>1</v>
      </c>
      <c r="PL2" s="453">
        <v>7</v>
      </c>
      <c r="PM2" s="1001">
        <v>7</v>
      </c>
      <c r="PN2" s="448"/>
      <c r="PO2" s="449">
        <f>ROUND((PL2*0.4+PM2*0.6),1)</f>
        <v>7</v>
      </c>
      <c r="PP2" s="450">
        <f>ROUND(MAX((PL2*0.4+PM2*0.6),(PL2*0.4+PN2*0.6)),1)</f>
        <v>7</v>
      </c>
      <c r="PQ2" s="1028" t="str">
        <f>TEXT(PP2,"0.0")</f>
        <v>7.0</v>
      </c>
      <c r="PR2" s="53" t="str">
        <f>IF(PP2&gt;=8.5,"A",IF(PP2&gt;=8,"B+",IF(PP2&gt;=7,"B",IF(PP2&gt;=6.5,"C+",IF(PP2&gt;=5.5,"C",IF(PP2&gt;=5,"D+",IF(PP2&gt;=4,"D","F")))))))</f>
        <v>B</v>
      </c>
      <c r="PS2" s="54">
        <f>IF(PR2="A",4,IF(PR2="B+",3.5,IF(PR2="B",3,IF(PR2="C+",2.5,IF(PR2="C",2,IF(PR2="D+",1.5,IF(PR2="D",1,0)))))))</f>
        <v>3</v>
      </c>
      <c r="PT2" s="54" t="str">
        <f>TEXT(PS2,"0.0")</f>
        <v>3.0</v>
      </c>
      <c r="PU2" s="64">
        <v>1</v>
      </c>
      <c r="PV2" s="451">
        <v>1</v>
      </c>
      <c r="PW2" s="453">
        <v>6</v>
      </c>
      <c r="PX2" s="721">
        <v>7</v>
      </c>
      <c r="PY2" s="73"/>
      <c r="PZ2" s="449">
        <f>ROUND((PW2*0.4+PX2*0.6),1)</f>
        <v>6.6</v>
      </c>
      <c r="QA2" s="450">
        <f>ROUND(MAX((PW2*0.4+PX2*0.6),(PW2*0.4+PY2*0.6)),1)</f>
        <v>6.6</v>
      </c>
      <c r="QB2" s="1028" t="str">
        <f>TEXT(QA2,"0.0")</f>
        <v>6.6</v>
      </c>
      <c r="QC2" s="53" t="str">
        <f>IF(QA2&gt;=8.5,"A",IF(QA2&gt;=8,"B+",IF(QA2&gt;=7,"B",IF(QA2&gt;=6.5,"C+",IF(QA2&gt;=5.5,"C",IF(QA2&gt;=5,"D+",IF(QA2&gt;=4,"D","F")))))))</f>
        <v>C+</v>
      </c>
      <c r="QD2" s="54">
        <f>IF(QC2="A",4,IF(QC2="B+",3.5,IF(QC2="B",3,IF(QC2="C+",2.5,IF(QC2="C",2,IF(QC2="D+",1.5,IF(QC2="D",1,0)))))))</f>
        <v>2.5</v>
      </c>
      <c r="QE2" s="54" t="str">
        <f>TEXT(QD2,"0.0")</f>
        <v>2.5</v>
      </c>
      <c r="QF2" s="64">
        <v>2</v>
      </c>
      <c r="QG2" s="451">
        <v>2</v>
      </c>
      <c r="QH2" s="1099">
        <v>8</v>
      </c>
      <c r="QI2" s="1100">
        <v>8</v>
      </c>
      <c r="QJ2" s="769"/>
      <c r="QK2" s="11">
        <f>ROUND((QH2*0.4+QI2*0.6),1)</f>
        <v>8</v>
      </c>
      <c r="QL2" s="16">
        <f>ROUND(MAX((QH2*0.4+QI2*0.6),(QH2*0.4+QJ2*0.6)),1)</f>
        <v>8</v>
      </c>
      <c r="QM2" s="1037" t="str">
        <f>TEXT(QL2,"0.0")</f>
        <v>8.0</v>
      </c>
      <c r="QN2" s="53" t="str">
        <f>IF(QL2&gt;=8.5,"A",IF(QL2&gt;=8,"B+",IF(QL2&gt;=7,"B",IF(QL2&gt;=6.5,"C+",IF(QL2&gt;=5.5,"C",IF(QL2&gt;=5,"D+",IF(QL2&gt;=4,"D","F")))))))</f>
        <v>B+</v>
      </c>
      <c r="QO2" s="54">
        <f>IF(QN2="A",4,IF(QN2="B+",3.5,IF(QN2="B",3,IF(QN2="C+",2.5,IF(QN2="C",2,IF(QN2="D+",1.5,IF(QN2="D",1,0)))))))</f>
        <v>3.5</v>
      </c>
      <c r="QP2" s="1019" t="str">
        <f>TEXT(QO2,"0.0")</f>
        <v>3.5</v>
      </c>
      <c r="QQ2" s="296">
        <v>4</v>
      </c>
      <c r="QR2" s="196">
        <v>4</v>
      </c>
      <c r="QS2" s="514">
        <f>ON2+OY2+PJ2+PU2+QF2+QQ2</f>
        <v>14</v>
      </c>
      <c r="QT2" s="508">
        <f>(OL2*ON2+OW2*OY2+PH2*PJ2+PS2*PU2+QD2*QF2+QO2*QQ2)/QS2</f>
        <v>2.4285714285714284</v>
      </c>
      <c r="QU2" s="510" t="str">
        <f>TEXT(QT2,"0.00")</f>
        <v>2.43</v>
      </c>
      <c r="QV2" s="61" t="str">
        <f>IF(AND(QT2&lt;1),"Cảnh báo KQHT","Lên lớp")</f>
        <v>Lên lớp</v>
      </c>
      <c r="QW2" s="509">
        <f>NU2+QS2</f>
        <v>91</v>
      </c>
      <c r="QX2" s="508">
        <f>(BU2*BV2+FB2*FC2+JH2*JI2+NQ2*NR2+QT2*QS2)/QW2</f>
        <v>2.2582417582417582</v>
      </c>
      <c r="QY2" s="510" t="str">
        <f>TEXT(QX2,"0.00")</f>
        <v>2.26</v>
      </c>
      <c r="QZ2" s="535">
        <f>OO2+OZ2+PK2+PV2+QG2+QR2</f>
        <v>14</v>
      </c>
      <c r="RA2" s="1036">
        <f xml:space="preserve"> (QR2*QL2+QG2*QA2+PV2*PP2+PK2*PE2+OZ2*OT2+OO2*OI2)/QZ2</f>
        <v>6.5285714285714294</v>
      </c>
      <c r="RB2" s="536">
        <f xml:space="preserve"> (OL2*OO2+OW2*OZ2+PH2*PK2+PS2*PV2+QD2*QG2+QO2*QR2)/QZ2</f>
        <v>2.4285714285714284</v>
      </c>
      <c r="RC2" s="1009">
        <f>NZ2+QZ2</f>
        <v>91</v>
      </c>
      <c r="RD2" s="1034">
        <f xml:space="preserve"> (RA2*QZ2+NZ2*OA2)/RC2</f>
        <v>6.2923076923076939</v>
      </c>
      <c r="RE2" s="1010">
        <f xml:space="preserve"> (OB2*NZ2+RB2*QZ2)/RC2</f>
        <v>2.2582417582417578</v>
      </c>
      <c r="RF2" s="61" t="str">
        <f>IF(AND(RE2&lt;1.6),"Cảnh báo KQHT","Lên lớp")</f>
        <v>Lên lớp</v>
      </c>
      <c r="RG2" s="1120" t="s">
        <v>1370</v>
      </c>
      <c r="RH2" s="1181">
        <v>8</v>
      </c>
      <c r="RI2" s="1144">
        <v>8</v>
      </c>
      <c r="RJ2" s="1144">
        <v>7.2</v>
      </c>
      <c r="RK2" s="1130">
        <f>ROUND((RH2*0.1+RI2*0.3+RJ2*0.6),1)</f>
        <v>7.5</v>
      </c>
      <c r="RL2" s="330" t="str">
        <f>TEXT(RK2,"0.0")</f>
        <v>7.5</v>
      </c>
      <c r="RM2" s="1132" t="str">
        <f>IF(RK2&gt;=8.5,"A",IF(RK2&gt;=8,"B+",IF(RK2&gt;=7,"B",IF(RK2&gt;=6.5,"C+",IF(RK2&gt;=5.5,"C",IF(RK2&gt;=5,"D+",IF(RK2&gt;=4,"D","F")))))))</f>
        <v>B</v>
      </c>
      <c r="RN2" s="1133">
        <f>IF(RM2="A",4,IF(RM2="B+",3.5,IF(RM2="B",3,IF(RM2="C+",2.5,IF(RM2="C",2,IF(RM2="D+",1.5,IF(RM2="D",1,0)))))))</f>
        <v>3</v>
      </c>
      <c r="RO2" s="1133" t="str">
        <f>TEXT(RN2,"0.0")</f>
        <v>3.0</v>
      </c>
      <c r="RP2" s="1134">
        <v>5</v>
      </c>
      <c r="RQ2" s="451">
        <v>5</v>
      </c>
      <c r="RR2" s="289">
        <f>RP2</f>
        <v>5</v>
      </c>
      <c r="RS2" s="35">
        <f>(RN2*RP2)/RR2</f>
        <v>3</v>
      </c>
      <c r="RT2" s="36" t="str">
        <f>TEXT(RS2,"0.00")</f>
        <v>3.00</v>
      </c>
      <c r="RU2" s="1159" t="str">
        <f>IF(AND(RS2&lt;1),"Cảnh báo KQHT","Lên lớp")</f>
        <v>Lên lớp</v>
      </c>
      <c r="RV2" s="1161">
        <f>RQ2</f>
        <v>5</v>
      </c>
      <c r="RW2" s="291">
        <f xml:space="preserve"> (RN2*RQ2)/RV2</f>
        <v>3</v>
      </c>
    </row>
    <row r="3" spans="1:491" s="45" customFormat="1" ht="18.75" customHeight="1">
      <c r="A3" s="108">
        <v>2</v>
      </c>
      <c r="B3" s="109" t="s">
        <v>87</v>
      </c>
      <c r="C3" s="79" t="s">
        <v>135</v>
      </c>
      <c r="D3" s="117" t="s">
        <v>89</v>
      </c>
      <c r="E3" s="120" t="s">
        <v>16</v>
      </c>
      <c r="F3" s="78"/>
      <c r="G3" s="110" t="s">
        <v>114</v>
      </c>
      <c r="H3" s="110" t="s">
        <v>8</v>
      </c>
      <c r="I3" s="278" t="s">
        <v>378</v>
      </c>
      <c r="J3" s="483">
        <v>5</v>
      </c>
      <c r="K3" s="327" t="str">
        <f t="shared" ref="K3:K19" si="4">TEXT(J3,"0.0")</f>
        <v>5.0</v>
      </c>
      <c r="L3" s="465" t="str">
        <f t="shared" ref="L3:L18" si="5">IF(J3&gt;=8.5,"A",IF(J3&gt;=8,"B+",IF(J3&gt;=7,"B",IF(J3&gt;=6.5,"C+",IF(J3&gt;=5.5,"C",IF(J3&gt;=5,"D+",IF(J3&gt;=4,"D","F")))))))</f>
        <v>D+</v>
      </c>
      <c r="M3" s="466">
        <f t="shared" ref="M3:M18" si="6">IF(L3="A",4,IF(L3="B+",3.5,IF(L3="B",3,IF(L3="C+",2.5,IF(L3="C",2,IF(L3="D+",1.5,IF(L3="D",1,0)))))))</f>
        <v>1.5</v>
      </c>
      <c r="N3" s="436">
        <v>6.7</v>
      </c>
      <c r="O3" s="327" t="str">
        <f t="shared" ref="O3:O19" si="7">TEXT(N3,"0.0")</f>
        <v>6.7</v>
      </c>
      <c r="P3" s="465" t="str">
        <f t="shared" ref="P3:P19" si="8">IF(N3&gt;=8.5,"A",IF(N3&gt;=8,"B+",IF(N3&gt;=7,"B",IF(N3&gt;=6.5,"C+",IF(N3&gt;=5.5,"C",IF(N3&gt;=5,"D+",IF(N3&gt;=4,"D","F")))))))</f>
        <v>C+</v>
      </c>
      <c r="Q3" s="466">
        <f t="shared" ref="Q3:Q19" si="9">IF(P3="A",4,IF(P3="B+",3.5,IF(P3="B",3,IF(P3="C+",2.5,IF(P3="C",2,IF(P3="D+",1.5,IF(P3="D",1,0)))))))</f>
        <v>2.5</v>
      </c>
      <c r="R3" s="12">
        <v>7.7</v>
      </c>
      <c r="S3" s="13">
        <v>8</v>
      </c>
      <c r="T3" s="14"/>
      <c r="U3" s="11">
        <f t="shared" ref="U3:U18" si="10">ROUND((R3*0.4+S3*0.6),1)</f>
        <v>7.9</v>
      </c>
      <c r="V3" s="16">
        <f t="shared" ref="V3:V18" si="11">ROUND(MAX((R3*0.4+S3*0.6),(R3*0.4+T3*0.6)),1)</f>
        <v>7.9</v>
      </c>
      <c r="W3" s="327" t="str">
        <f t="shared" ref="W3:W19" si="12">TEXT(V3,"0.0")</f>
        <v>7.9</v>
      </c>
      <c r="X3" s="22" t="str">
        <f t="shared" ref="X3:X18" si="13">IF(V3&gt;=8.5,"A",IF(V3&gt;=8,"B+",IF(V3&gt;=7,"B",IF(V3&gt;=6.5,"C+",IF(V3&gt;=5.5,"C",IF(V3&gt;=5,"D+",IF(V3&gt;=4,"D","F")))))))</f>
        <v>B</v>
      </c>
      <c r="Y3" s="20">
        <f t="shared" ref="Y3:Y18" si="14">IF(X3="A",4,IF(X3="B+",3.5,IF(X3="B",3,IF(X3="C+",2.5,IF(X3="C",2,IF(X3="D+",1.5,IF(X3="D",1,0)))))))</f>
        <v>3</v>
      </c>
      <c r="Z3" s="39" t="str">
        <f t="shared" ref="Z3:Z18" si="15">TEXT(Y3,"0.0")</f>
        <v>3.0</v>
      </c>
      <c r="AA3" s="46">
        <v>2</v>
      </c>
      <c r="AB3" s="92">
        <v>2</v>
      </c>
      <c r="AC3" s="168">
        <v>7.3</v>
      </c>
      <c r="AD3" s="13">
        <v>8</v>
      </c>
      <c r="AE3" s="14"/>
      <c r="AF3" s="11">
        <f t="shared" ref="AF3:AF18" si="16">ROUND((AC3*0.4+AD3*0.6),1)</f>
        <v>7.7</v>
      </c>
      <c r="AG3" s="16">
        <f t="shared" ref="AG3:AG18" si="17">ROUND(MAX((AC3*0.4+AD3*0.6),(AC3*0.4+AE3*0.6)),1)</f>
        <v>7.7</v>
      </c>
      <c r="AH3" s="327" t="str">
        <f t="shared" ref="AH3:AH19" si="18">TEXT(AG3,"0.0")</f>
        <v>7.7</v>
      </c>
      <c r="AI3" s="22" t="str">
        <f t="shared" ref="AI3:AI18" si="19">IF(AG3&gt;=8.5,"A",IF(AG3&gt;=8,"B+",IF(AG3&gt;=7,"B",IF(AG3&gt;=6.5,"C+",IF(AG3&gt;=5.5,"C",IF(AG3&gt;=5,"D+",IF(AG3&gt;=4,"D","F")))))))</f>
        <v>B</v>
      </c>
      <c r="AJ3" s="20">
        <f t="shared" ref="AJ3:AJ18" si="20">IF(AI3="A",4,IF(AI3="B+",3.5,IF(AI3="B",3,IF(AI3="C+",2.5,IF(AI3="C",2,IF(AI3="D+",1.5,IF(AI3="D",1,0)))))))</f>
        <v>3</v>
      </c>
      <c r="AK3" s="39" t="str">
        <f t="shared" ref="AK3:AK18" si="21">TEXT(AJ3,"0.0")</f>
        <v>3.0</v>
      </c>
      <c r="AL3" s="46">
        <v>3</v>
      </c>
      <c r="AM3" s="97">
        <v>3</v>
      </c>
      <c r="AN3" s="66">
        <v>7.7</v>
      </c>
      <c r="AO3" s="13">
        <v>6</v>
      </c>
      <c r="AP3" s="14"/>
      <c r="AQ3" s="11">
        <f t="shared" ref="AQ3:AQ18" si="22">ROUND((AN3*0.4+AO3*0.6),1)</f>
        <v>6.7</v>
      </c>
      <c r="AR3" s="16">
        <f t="shared" ref="AR3:AR18" si="23">ROUND(MAX((AN3*0.4+AO3*0.6),(AN3*0.4+AP3*0.6)),1)</f>
        <v>6.7</v>
      </c>
      <c r="AS3" s="327" t="str">
        <f t="shared" ref="AS3:AS19" si="24">TEXT(AR3,"0.0")</f>
        <v>6.7</v>
      </c>
      <c r="AT3" s="22" t="str">
        <f t="shared" ref="AT3:AT18" si="25">IF(AR3&gt;=8.5,"A",IF(AR3&gt;=8,"B+",IF(AR3&gt;=7,"B",IF(AR3&gt;=6.5,"C+",IF(AR3&gt;=5.5,"C",IF(AR3&gt;=5,"D+",IF(AR3&gt;=4,"D","F")))))))</f>
        <v>C+</v>
      </c>
      <c r="AU3" s="20">
        <f t="shared" ref="AU3:AU18" si="26">IF(AT3="A",4,IF(AT3="B+",3.5,IF(AT3="B",3,IF(AT3="C+",2.5,IF(AT3="C",2,IF(AT3="D+",1.5,IF(AT3="D",1,0)))))))</f>
        <v>2.5</v>
      </c>
      <c r="AV3" s="39" t="str">
        <f t="shared" ref="AV3:AV18" si="27">TEXT(AU3,"0.0")</f>
        <v>2.5</v>
      </c>
      <c r="AW3" s="46">
        <v>3</v>
      </c>
      <c r="AX3" s="92">
        <v>3</v>
      </c>
      <c r="AY3" s="262">
        <v>6</v>
      </c>
      <c r="AZ3" s="13">
        <v>3</v>
      </c>
      <c r="BA3" s="14"/>
      <c r="BB3" s="11">
        <f t="shared" ref="BB3:BB18" si="28">ROUND((AY3*0.4+AZ3*0.6),1)</f>
        <v>4.2</v>
      </c>
      <c r="BC3" s="16">
        <f t="shared" ref="BC3:BC18" si="29">ROUND(MAX((AY3*0.4+AZ3*0.6),(AY3*0.4+BA3*0.6)),1)</f>
        <v>4.2</v>
      </c>
      <c r="BD3" s="327" t="str">
        <f t="shared" ref="BD3:BD19" si="30">TEXT(BC3,"0.0")</f>
        <v>4.2</v>
      </c>
      <c r="BE3" s="22" t="str">
        <f t="shared" ref="BE3:BE18" si="31">IF(BC3&gt;=8.5,"A",IF(BC3&gt;=8,"B+",IF(BC3&gt;=7,"B",IF(BC3&gt;=6.5,"C+",IF(BC3&gt;=5.5,"C",IF(BC3&gt;=5,"D+",IF(BC3&gt;=4,"D","F")))))))</f>
        <v>D</v>
      </c>
      <c r="BF3" s="20">
        <f t="shared" ref="BF3:BF18" si="32">IF(BE3="A",4,IF(BE3="B+",3.5,IF(BE3="B",3,IF(BE3="C+",2.5,IF(BE3="C",2,IF(BE3="D+",1.5,IF(BE3="D",1,0)))))))</f>
        <v>1</v>
      </c>
      <c r="BG3" s="39" t="str">
        <f t="shared" ref="BG3:BG18" si="33">TEXT(BF3,"0.0")</f>
        <v>1.0</v>
      </c>
      <c r="BH3" s="46">
        <v>3</v>
      </c>
      <c r="BI3" s="92">
        <v>3</v>
      </c>
      <c r="BJ3" s="12">
        <v>8.1</v>
      </c>
      <c r="BK3" s="13">
        <v>4</v>
      </c>
      <c r="BL3" s="14"/>
      <c r="BM3" s="17">
        <f t="shared" ref="BM3:BM18" si="34">ROUND((BJ3*0.4+BK3*0.6),1)</f>
        <v>5.6</v>
      </c>
      <c r="BN3" s="18">
        <f t="shared" ref="BN3:BN18" si="35">ROUND(MAX((BJ3*0.4+BK3*0.6),(BJ3*0.4+BL3*0.6)),1)</f>
        <v>5.6</v>
      </c>
      <c r="BO3" s="323" t="str">
        <f t="shared" ref="BO3:BO19" si="36">TEXT(BN3,"0.0")</f>
        <v>5.6</v>
      </c>
      <c r="BP3" s="22" t="str">
        <f t="shared" ref="BP3:BP18" si="37">IF(BN3&gt;=8.5,"A",IF(BN3&gt;=8,"B+",IF(BN3&gt;=7,"B",IF(BN3&gt;=6.5,"C+",IF(BN3&gt;=5.5,"C",IF(BN3&gt;=5,"D+",IF(BN3&gt;=4,"D","F")))))))</f>
        <v>C</v>
      </c>
      <c r="BQ3" s="20">
        <f t="shared" ref="BQ3:BQ18" si="38">IF(BP3="A",4,IF(BP3="B+",3.5,IF(BP3="B",3,IF(BP3="C+",2.5,IF(BP3="C",2,IF(BP3="D+",1.5,IF(BP3="D",1,0)))))))</f>
        <v>2</v>
      </c>
      <c r="BR3" s="20" t="str">
        <f t="shared" ref="BR3:BR18" si="39">TEXT(BQ3,"0.0")</f>
        <v>2.0</v>
      </c>
      <c r="BS3" s="46">
        <v>5</v>
      </c>
      <c r="BT3" s="92">
        <v>5</v>
      </c>
      <c r="BU3" s="289">
        <f t="shared" ref="BU3:BU18" si="40">AA3+AL3+AW3+BH3+BS3</f>
        <v>16</v>
      </c>
      <c r="BV3" s="35">
        <f t="shared" ref="BV3:BV18" si="41">(Y3*AA3+AJ3*AL3+AU3*AW3+BF3*BH3+BQ3*BS3)/BU3</f>
        <v>2.21875</v>
      </c>
      <c r="BW3" s="36" t="str">
        <f t="shared" ref="BW3:BW18" si="42">TEXT(BV3,"0.00")</f>
        <v>2.22</v>
      </c>
      <c r="BX3" s="37" t="str">
        <f t="shared" ref="BX3:BX18" si="43">IF(AND(BV3&lt;0.8),"Cảnh báo KQHT","Lên lớp")</f>
        <v>Lên lớp</v>
      </c>
      <c r="BY3" s="290">
        <f t="shared" ref="BY3:BY18" si="44">AB3+AM3+AX3+BI3+BT3</f>
        <v>16</v>
      </c>
      <c r="BZ3" s="291">
        <f t="shared" ref="BZ3:BZ18" si="45" xml:space="preserve"> (Y3*AB3+AJ3*AM3+AU3*AX3+BF3*BI3+BQ3*BT3)/BY3</f>
        <v>2.21875</v>
      </c>
      <c r="CA3" s="37" t="str">
        <f t="shared" ref="CA3:CA18" si="46">IF(AND(BZ3&lt;1.2),"Cảnh báo KQHT","Lên lớp")</f>
        <v>Lên lớp</v>
      </c>
      <c r="CB3" s="391"/>
      <c r="CC3" s="394">
        <v>7.3</v>
      </c>
      <c r="CD3" s="65">
        <v>4</v>
      </c>
      <c r="CE3" s="65"/>
      <c r="CF3" s="17">
        <f t="shared" ref="CF3:CF19" si="47">ROUND((CC3*0.4+CD3*0.6),1)</f>
        <v>5.3</v>
      </c>
      <c r="CG3" s="18">
        <f t="shared" ref="CG3:CG19" si="48">ROUND(MAX((CC3*0.4+CD3*0.6),(CC3*0.4+CE3*0.6)),1)</f>
        <v>5.3</v>
      </c>
      <c r="CH3" s="323" t="str">
        <f t="shared" ref="CH3:CH19" si="49">TEXT(CG3,"0.0")</f>
        <v>5.3</v>
      </c>
      <c r="CI3" s="22" t="str">
        <f t="shared" ref="CI3:CI19" si="50">IF(CG3&gt;=8.5,"A",IF(CG3&gt;=8,"B+",IF(CG3&gt;=7,"B",IF(CG3&gt;=6.5,"C+",IF(CG3&gt;=5.5,"C",IF(CG3&gt;=5,"D+",IF(CG3&gt;=4,"D","F")))))))</f>
        <v>D+</v>
      </c>
      <c r="CJ3" s="20">
        <f t="shared" ref="CJ3:CJ19" si="51">IF(CI3="A",4,IF(CI3="B+",3.5,IF(CI3="B",3,IF(CI3="C+",2.5,IF(CI3="C",2,IF(CI3="D+",1.5,IF(CI3="D",1,0)))))))</f>
        <v>1.5</v>
      </c>
      <c r="CK3" s="20" t="str">
        <f t="shared" ref="CK3:CK19" si="52">TEXT(CJ3,"0.0")</f>
        <v>1.5</v>
      </c>
      <c r="CL3" s="46">
        <v>2</v>
      </c>
      <c r="CM3" s="92">
        <v>2</v>
      </c>
      <c r="CN3" s="406">
        <v>9</v>
      </c>
      <c r="CO3" s="65">
        <v>9</v>
      </c>
      <c r="CQ3" s="17">
        <f t="shared" ref="CQ3:CQ19" si="53">ROUND((CN3*0.4+CO3*0.6),1)</f>
        <v>9</v>
      </c>
      <c r="CR3" s="18">
        <f t="shared" ref="CR3:CR19" si="54">ROUND(MAX((CN3*0.4+CO3*0.6),(CN3*0.4+CP3*0.6)),1)</f>
        <v>9</v>
      </c>
      <c r="CS3" s="323" t="str">
        <f t="shared" ref="CS3:CS19" si="55">TEXT(CR3,"0.0")</f>
        <v>9.0</v>
      </c>
      <c r="CT3" s="22" t="str">
        <f t="shared" ref="CT3:CT19" si="56">IF(CR3&gt;=8.5,"A",IF(CR3&gt;=8,"B+",IF(CR3&gt;=7,"B",IF(CR3&gt;=6.5,"C+",IF(CR3&gt;=5.5,"C",IF(CR3&gt;=5,"D+",IF(CR3&gt;=4,"D","F")))))))</f>
        <v>A</v>
      </c>
      <c r="CU3" s="20">
        <f t="shared" ref="CU3:CU19" si="57">IF(CT3="A",4,IF(CT3="B+",3.5,IF(CT3="B",3,IF(CT3="C+",2.5,IF(CT3="C",2,IF(CT3="D+",1.5,IF(CT3="D",1,0)))))))</f>
        <v>4</v>
      </c>
      <c r="CV3" s="20" t="str">
        <f t="shared" ref="CV3:CV19" si="58">TEXT(CU3,"0.0")</f>
        <v>4.0</v>
      </c>
      <c r="CW3" s="46">
        <v>2</v>
      </c>
      <c r="CX3" s="95">
        <v>2</v>
      </c>
      <c r="CY3" s="417">
        <v>6.8</v>
      </c>
      <c r="CZ3" s="86">
        <v>6</v>
      </c>
      <c r="DA3" s="74"/>
      <c r="DB3" s="17">
        <f t="shared" ref="DB3:DB18" si="59">ROUND((CY3*0.4+CZ3*0.6),1)</f>
        <v>6.3</v>
      </c>
      <c r="DC3" s="18">
        <f t="shared" ref="DC3:DC18" si="60">ROUND(MAX((CY3*0.4+CZ3*0.6),(CY3*0.4+DA3*0.6)),1)</f>
        <v>6.3</v>
      </c>
      <c r="DD3" s="323" t="str">
        <f t="shared" ref="DD3:DD19" si="61">TEXT(DC3,"0.0")</f>
        <v>6.3</v>
      </c>
      <c r="DE3" s="22" t="str">
        <f t="shared" ref="DE3:DE18" si="62">IF(DC3&gt;=8.5,"A",IF(DC3&gt;=8,"B+",IF(DC3&gt;=7,"B",IF(DC3&gt;=6.5,"C+",IF(DC3&gt;=5.5,"C",IF(DC3&gt;=5,"D+",IF(DC3&gt;=4,"D","F")))))))</f>
        <v>C</v>
      </c>
      <c r="DF3" s="20">
        <f t="shared" ref="DF3:DF18" si="63">IF(DE3="A",4,IF(DE3="B+",3.5,IF(DE3="B",3,IF(DE3="C+",2.5,IF(DE3="C",2,IF(DE3="D+",1.5,IF(DE3="D",1,0)))))))</f>
        <v>2</v>
      </c>
      <c r="DG3" s="20" t="str">
        <f t="shared" ref="DG3:DG18" si="64">TEXT(DF3,"0.0")</f>
        <v>2.0</v>
      </c>
      <c r="DH3" s="46">
        <v>3</v>
      </c>
      <c r="DI3" s="416">
        <v>3</v>
      </c>
      <c r="DJ3" s="417">
        <v>6.1</v>
      </c>
      <c r="DK3" s="65">
        <v>8</v>
      </c>
      <c r="DL3" s="65"/>
      <c r="DM3" s="17">
        <f t="shared" ref="DM3:DM18" si="65">ROUND((DJ3*0.4+DK3*0.6),1)</f>
        <v>7.2</v>
      </c>
      <c r="DN3" s="18">
        <f t="shared" ref="DN3:DN18" si="66">ROUND(MAX((DJ3*0.4+DK3*0.6),(DJ3*0.4+DL3*0.6)),1)</f>
        <v>7.2</v>
      </c>
      <c r="DO3" s="1028" t="str">
        <f t="shared" ref="DO3:DO19" si="67">TEXT(DN3,"0.0")</f>
        <v>7.2</v>
      </c>
      <c r="DP3" s="22" t="str">
        <f t="shared" ref="DP3:DP18" si="68">IF(DN3&gt;=8.5,"A",IF(DN3&gt;=8,"B+",IF(DN3&gt;=7,"B",IF(DN3&gt;=6.5,"C+",IF(DN3&gt;=5.5,"C",IF(DN3&gt;=5,"D+",IF(DN3&gt;=4,"D","F")))))))</f>
        <v>B</v>
      </c>
      <c r="DQ3" s="20">
        <f t="shared" ref="DQ3:DQ18" si="69">IF(DP3="A",4,IF(DP3="B+",3.5,IF(DP3="B",3,IF(DP3="C+",2.5,IF(DP3="C",2,IF(DP3="D+",1.5,IF(DP3="D",1,0)))))))</f>
        <v>3</v>
      </c>
      <c r="DR3" s="20" t="str">
        <f t="shared" ref="DR3:DR18" si="70">TEXT(DQ3,"0.0")</f>
        <v>3.0</v>
      </c>
      <c r="DS3" s="46">
        <v>4</v>
      </c>
      <c r="DT3" s="416">
        <v>4</v>
      </c>
      <c r="DU3" s="417">
        <v>7.7</v>
      </c>
      <c r="DV3" s="65">
        <v>6</v>
      </c>
      <c r="DX3" s="17">
        <f t="shared" ref="DX3:DX18" si="71">ROUND((DU3*0.4+DV3*0.6),1)</f>
        <v>6.7</v>
      </c>
      <c r="DY3" s="18">
        <f t="shared" ref="DY3:DY18" si="72">ROUND(MAX((DU3*0.4+DV3*0.6),(DU3*0.4+DW3*0.6)),1)</f>
        <v>6.7</v>
      </c>
      <c r="DZ3" s="1028" t="str">
        <f t="shared" ref="DZ3:DZ19" si="73">TEXT(DY3,"0.0")</f>
        <v>6.7</v>
      </c>
      <c r="EA3" s="22" t="str">
        <f t="shared" ref="EA3:EA18" si="74">IF(DY3&gt;=8.5,"A",IF(DY3&gt;=8,"B+",IF(DY3&gt;=7,"B",IF(DY3&gt;=6.5,"C+",IF(DY3&gt;=5.5,"C",IF(DY3&gt;=5,"D+",IF(DY3&gt;=4,"D","F")))))))</f>
        <v>C+</v>
      </c>
      <c r="EB3" s="20">
        <f t="shared" ref="EB3:EB18" si="75">IF(EA3="A",4,IF(EA3="B+",3.5,IF(EA3="B",3,IF(EA3="C+",2.5,IF(EA3="C",2,IF(EA3="D+",1.5,IF(EA3="D",1,0)))))))</f>
        <v>2.5</v>
      </c>
      <c r="EC3" s="20" t="str">
        <f t="shared" ref="EC3:EC18" si="76">TEXT(EB3,"0.0")</f>
        <v>2.5</v>
      </c>
      <c r="ED3" s="46">
        <v>3</v>
      </c>
      <c r="EE3" s="416">
        <v>3</v>
      </c>
      <c r="EF3" s="417">
        <v>7.8</v>
      </c>
      <c r="EG3" s="65">
        <v>7</v>
      </c>
      <c r="EI3" s="17">
        <f t="shared" ref="EI3:EI18" si="77">ROUND((EF3*0.4+EG3*0.6),1)</f>
        <v>7.3</v>
      </c>
      <c r="EJ3" s="18">
        <f t="shared" ref="EJ3:EJ18" si="78">ROUND(MAX((EF3*0.4+EG3*0.6),(EF3*0.4+EH3*0.6)),1)</f>
        <v>7.3</v>
      </c>
      <c r="EK3" s="1028" t="str">
        <f t="shared" ref="EK3:EK19" si="79">TEXT(EJ3,"0.0")</f>
        <v>7.3</v>
      </c>
      <c r="EL3" s="22" t="str">
        <f t="shared" ref="EL3:EL18" si="80">IF(EJ3&gt;=8.5,"A",IF(EJ3&gt;=8,"B+",IF(EJ3&gt;=7,"B",IF(EJ3&gt;=6.5,"C+",IF(EJ3&gt;=5.5,"C",IF(EJ3&gt;=5,"D+",IF(EJ3&gt;=4,"D","F")))))))</f>
        <v>B</v>
      </c>
      <c r="EM3" s="20">
        <f t="shared" ref="EM3:EM18" si="81">IF(EL3="A",4,IF(EL3="B+",3.5,IF(EL3="B",3,IF(EL3="C+",2.5,IF(EL3="C",2,IF(EL3="D+",1.5,IF(EL3="D",1,0)))))))</f>
        <v>3</v>
      </c>
      <c r="EN3" s="20" t="str">
        <f t="shared" ref="EN3:EN18" si="82">TEXT(EM3,"0.0")</f>
        <v>3.0</v>
      </c>
      <c r="EO3" s="46">
        <v>3</v>
      </c>
      <c r="EP3" s="416">
        <v>3</v>
      </c>
      <c r="EQ3" s="417">
        <v>6.5</v>
      </c>
      <c r="ER3" s="65">
        <v>5</v>
      </c>
      <c r="ET3" s="17">
        <f t="shared" ref="ET3:ET18" si="83">ROUND((EQ3*0.4+ER3*0.6),1)</f>
        <v>5.6</v>
      </c>
      <c r="EU3" s="18">
        <f t="shared" ref="EU3:EU18" si="84">ROUND(MAX((EQ3*0.4+ER3*0.6),(EQ3*0.4+ES3*0.6)),1)</f>
        <v>5.6</v>
      </c>
      <c r="EV3" s="1028" t="str">
        <f t="shared" ref="EV3:EV19" si="85">TEXT(EU3,"0.0")</f>
        <v>5.6</v>
      </c>
      <c r="EW3" s="22" t="str">
        <f t="shared" ref="EW3:EW18" si="86">IF(EU3&gt;=8.5,"A",IF(EU3&gt;=8,"B+",IF(EU3&gt;=7,"B",IF(EU3&gt;=6.5,"C+",IF(EU3&gt;=5.5,"C",IF(EU3&gt;=5,"D+",IF(EU3&gt;=4,"D","F")))))))</f>
        <v>C</v>
      </c>
      <c r="EX3" s="20">
        <f t="shared" ref="EX3:EX18" si="87">IF(EW3="A",4,IF(EW3="B+",3.5,IF(EW3="B",3,IF(EW3="C+",2.5,IF(EW3="C",2,IF(EW3="D+",1.5,IF(EW3="D",1,0)))))))</f>
        <v>2</v>
      </c>
      <c r="EY3" s="20" t="str">
        <f t="shared" ref="EY3:EY18" si="88">TEXT(EX3,"0.0")</f>
        <v>2.0</v>
      </c>
      <c r="EZ3" s="46">
        <v>3</v>
      </c>
      <c r="FA3" s="416">
        <v>3</v>
      </c>
      <c r="FB3" s="515">
        <f t="shared" ref="FB3:FB18" si="89">CL3+CW3+DH3+DS3+ED3+EO3+EZ3</f>
        <v>20</v>
      </c>
      <c r="FC3" s="35">
        <f t="shared" ref="FC3:FC18" si="90">(CJ3*CL3+CU3*CW3+DF3*DH3+DQ3*DS3+EB3*ED3+EM3*EO3+EX3*EZ3)/FB3</f>
        <v>2.5750000000000002</v>
      </c>
      <c r="FD3" s="36" t="str">
        <f t="shared" ref="FD3:FD18" si="91">TEXT(FC3,"0.00")</f>
        <v>2.58</v>
      </c>
      <c r="FE3" s="86" t="str">
        <f t="shared" ref="FE3:FE18" si="92">IF(AND(FC3&lt;1),"Cảnh báo KQHT","Lên lớp")</f>
        <v>Lên lớp</v>
      </c>
      <c r="FF3" s="501">
        <f t="shared" ref="FF3:FF18" si="93">BU3+FB3</f>
        <v>36</v>
      </c>
      <c r="FG3" s="35">
        <f t="shared" ref="FG3:FG18" si="94">(BU3*BV3+FB3*FC3)/FF3</f>
        <v>2.4166666666666665</v>
      </c>
      <c r="FH3" s="36" t="str">
        <f t="shared" ref="FH3:FH18" si="95">TEXT(FG3,"0.00")</f>
        <v>2.42</v>
      </c>
      <c r="FI3" s="530">
        <f t="shared" ref="FI3:FI18" si="96">FA3+EP3+EE3+DT3+DI3+CX3+CM3+BT3+BI3+AX3+AM3+AB3</f>
        <v>36</v>
      </c>
      <c r="FJ3" s="502">
        <f t="shared" ref="FJ3:FJ18" si="97">(FA3*EX3+EP3*EM3+EE3*EB3+DT3*DQ3+DI3*DF3+CX3*CU3+CM3*CJ3+BT3*BQ3+BI3*BF3+AX3*AU3+AM3*AJ3+AB3*Y3)/FI3</f>
        <v>2.4166666666666665</v>
      </c>
      <c r="FK3" s="503" t="str">
        <f t="shared" ref="FK3:FK18" si="98">IF(AND(FJ3&lt;1.2),"Cảnh báo KQHT","Lên lớp")</f>
        <v>Lên lớp</v>
      </c>
      <c r="FL3" s="452"/>
      <c r="FM3" s="417">
        <v>6.2</v>
      </c>
      <c r="FN3" s="65">
        <v>1</v>
      </c>
      <c r="FO3" s="65">
        <v>6</v>
      </c>
      <c r="FP3" s="17">
        <f t="shared" ref="FP3:FP19" si="99">ROUND((FM3*0.4+FN3*0.6),1)</f>
        <v>3.1</v>
      </c>
      <c r="FQ3" s="18">
        <f t="shared" ref="FQ3:FQ19" si="100">ROUND(MAX((FM3*0.4+FN3*0.6),(FM3*0.4+FO3*0.6)),1)</f>
        <v>6.1</v>
      </c>
      <c r="FR3" s="323" t="str">
        <f t="shared" ref="FR3:FR19" si="101">TEXT(FQ3,"0.0")</f>
        <v>6.1</v>
      </c>
      <c r="FS3" s="22" t="str">
        <f t="shared" ref="FS3:FS19" si="102">IF(FQ3&gt;=8.5,"A",IF(FQ3&gt;=8,"B+",IF(FQ3&gt;=7,"B",IF(FQ3&gt;=6.5,"C+",IF(FQ3&gt;=5.5,"C",IF(FQ3&gt;=5,"D+",IF(FQ3&gt;=4,"D","F")))))))</f>
        <v>C</v>
      </c>
      <c r="FT3" s="20">
        <f t="shared" ref="FT3:FT19" si="103">IF(FS3="A",4,IF(FS3="B+",3.5,IF(FS3="B",3,IF(FS3="C+",2.5,IF(FS3="C",2,IF(FS3="D+",1.5,IF(FS3="D",1,0)))))))</f>
        <v>2</v>
      </c>
      <c r="FU3" s="20" t="str">
        <f t="shared" ref="FU3:FU19" si="104">TEXT(FT3,"0.0")</f>
        <v>2.0</v>
      </c>
      <c r="FV3" s="46">
        <v>3</v>
      </c>
      <c r="FW3" s="416">
        <v>3</v>
      </c>
      <c r="FX3" s="417">
        <v>7.6</v>
      </c>
      <c r="FY3" s="599">
        <v>4</v>
      </c>
      <c r="FZ3" s="599"/>
      <c r="GA3" s="17">
        <f t="shared" ref="GA3:GA19" si="105">ROUND((FX3*0.4+FY3*0.6),1)</f>
        <v>5.4</v>
      </c>
      <c r="GB3" s="18">
        <f t="shared" ref="GB3:GB19" si="106">ROUND(MAX((FX3*0.4+FY3*0.6),(FX3*0.4+FZ3*0.6)),1)</f>
        <v>5.4</v>
      </c>
      <c r="GC3" s="323" t="str">
        <f t="shared" ref="GC3:GC19" si="107">TEXT(GB3,"0.0")</f>
        <v>5.4</v>
      </c>
      <c r="GD3" s="22" t="str">
        <f t="shared" ref="GD3:GD19" si="108">IF(GB3&gt;=8.5,"A",IF(GB3&gt;=8,"B+",IF(GB3&gt;=7,"B",IF(GB3&gt;=6.5,"C+",IF(GB3&gt;=5.5,"C",IF(GB3&gt;=5,"D+",IF(GB3&gt;=4,"D","F")))))))</f>
        <v>D+</v>
      </c>
      <c r="GE3" s="20">
        <f t="shared" ref="GE3:GE19" si="109">IF(GD3="A",4,IF(GD3="B+",3.5,IF(GD3="B",3,IF(GD3="C+",2.5,IF(GD3="C",2,IF(GD3="D+",1.5,IF(GD3="D",1,0)))))))</f>
        <v>1.5</v>
      </c>
      <c r="GF3" s="20" t="str">
        <f t="shared" ref="GF3:GF19" si="110">TEXT(GE3,"0.0")</f>
        <v>1.5</v>
      </c>
      <c r="GG3" s="46">
        <v>3</v>
      </c>
      <c r="GH3" s="416">
        <v>3</v>
      </c>
      <c r="GI3" s="417">
        <v>7.6</v>
      </c>
      <c r="GJ3" s="65">
        <v>8</v>
      </c>
      <c r="GK3" s="65"/>
      <c r="GL3" s="17">
        <f t="shared" ref="GL3:GL19" si="111">ROUND((GI3*0.4+GJ3*0.6),1)</f>
        <v>7.8</v>
      </c>
      <c r="GM3" s="18">
        <f t="shared" ref="GM3:GM19" si="112">ROUND(MAX((GI3*0.4+GJ3*0.6),(GI3*0.4+GK3*0.6)),1)</f>
        <v>7.8</v>
      </c>
      <c r="GN3" s="323" t="str">
        <f t="shared" ref="GN3:GN19" si="113">TEXT(GM3,"0.0")</f>
        <v>7.8</v>
      </c>
      <c r="GO3" s="22" t="str">
        <f t="shared" ref="GO3:GO19" si="114">IF(GM3&gt;=8.5,"A",IF(GM3&gt;=8,"B+",IF(GM3&gt;=7,"B",IF(GM3&gt;=6.5,"C+",IF(GM3&gt;=5.5,"C",IF(GM3&gt;=5,"D+",IF(GM3&gt;=4,"D","F")))))))</f>
        <v>B</v>
      </c>
      <c r="GP3" s="20">
        <f t="shared" ref="GP3:GP19" si="115">IF(GO3="A",4,IF(GO3="B+",3.5,IF(GO3="B",3,IF(GO3="C+",2.5,IF(GO3="C",2,IF(GO3="D+",1.5,IF(GO3="D",1,0)))))))</f>
        <v>3</v>
      </c>
      <c r="GQ3" s="20" t="str">
        <f t="shared" ref="GQ3:GQ19" si="116">TEXT(GP3,"0.0")</f>
        <v>3.0</v>
      </c>
      <c r="GR3" s="46">
        <v>2</v>
      </c>
      <c r="GS3" s="416">
        <v>2</v>
      </c>
      <c r="GT3" s="417">
        <v>8.1999999999999993</v>
      </c>
      <c r="GU3" s="86">
        <v>6</v>
      </c>
      <c r="GV3" s="65"/>
      <c r="GW3" s="17">
        <f t="shared" ref="GW3:GW19" si="117">ROUND((GT3*0.4+GU3*0.6),1)</f>
        <v>6.9</v>
      </c>
      <c r="GX3" s="18">
        <f t="shared" ref="GX3:GX19" si="118">ROUND(MAX((GT3*0.4+GU3*0.6),(GT3*0.4+GV3*0.6)),1)</f>
        <v>6.9</v>
      </c>
      <c r="GY3" s="323" t="str">
        <f t="shared" ref="GY3:GY19" si="119">TEXT(GX3,"0.0")</f>
        <v>6.9</v>
      </c>
      <c r="GZ3" s="22" t="str">
        <f t="shared" ref="GZ3:GZ19" si="120">IF(GX3&gt;=8.5,"A",IF(GX3&gt;=8,"B+",IF(GX3&gt;=7,"B",IF(GX3&gt;=6.5,"C+",IF(GX3&gt;=5.5,"C",IF(GX3&gt;=5,"D+",IF(GX3&gt;=4,"D","F")))))))</f>
        <v>C+</v>
      </c>
      <c r="HA3" s="20">
        <f t="shared" ref="HA3:HA19" si="121">IF(GZ3="A",4,IF(GZ3="B+",3.5,IF(GZ3="B",3,IF(GZ3="C+",2.5,IF(GZ3="C",2,IF(GZ3="D+",1.5,IF(GZ3="D",1,0)))))))</f>
        <v>2.5</v>
      </c>
      <c r="HB3" s="20" t="str">
        <f t="shared" ref="HB3:HB19" si="122">TEXT(HA3,"0.0")</f>
        <v>2.5</v>
      </c>
      <c r="HC3" s="46">
        <v>3</v>
      </c>
      <c r="HD3" s="416">
        <v>3</v>
      </c>
      <c r="HE3" s="417">
        <v>8.6999999999999993</v>
      </c>
      <c r="HF3" s="599">
        <v>9</v>
      </c>
      <c r="HG3" s="599"/>
      <c r="HH3" s="17">
        <f t="shared" ref="HH3:HH4" si="123">ROUND((HE3*0.4+HF3*0.6),1)</f>
        <v>8.9</v>
      </c>
      <c r="HI3" s="18">
        <f t="shared" ref="HI3:HI4" si="124">ROUND(MAX((HE3*0.4+HF3*0.6),(HE3*0.4+HG3*0.6)),1)</f>
        <v>8.9</v>
      </c>
      <c r="HJ3" s="323" t="str">
        <f t="shared" ref="HJ3:HJ19" si="125">TEXT(HI3,"0.0")</f>
        <v>8.9</v>
      </c>
      <c r="HK3" s="22" t="str">
        <f t="shared" ref="HK3:HK19" si="126">IF(HI3&gt;=8.5,"A",IF(HI3&gt;=8,"B+",IF(HI3&gt;=7,"B",IF(HI3&gt;=6.5,"C+",IF(HI3&gt;=5.5,"C",IF(HI3&gt;=5,"D+",IF(HI3&gt;=4,"D","F")))))))</f>
        <v>A</v>
      </c>
      <c r="HL3" s="20">
        <f t="shared" ref="HL3:HL19" si="127">IF(HK3="A",4,IF(HK3="B+",3.5,IF(HK3="B",3,IF(HK3="C+",2.5,IF(HK3="C",2,IF(HK3="D+",1.5,IF(HK3="D",1,0)))))))</f>
        <v>4</v>
      </c>
      <c r="HM3" s="20" t="str">
        <f t="shared" ref="HM3:HM19" si="128">TEXT(HL3,"0.0")</f>
        <v>4.0</v>
      </c>
      <c r="HN3" s="46">
        <v>2</v>
      </c>
      <c r="HO3" s="416">
        <v>2</v>
      </c>
      <c r="HP3" s="406">
        <v>7</v>
      </c>
      <c r="HQ3" s="65">
        <v>9</v>
      </c>
      <c r="HR3" s="65"/>
      <c r="HS3" s="17">
        <f t="shared" ref="HS3:HS19" si="129">ROUND((HP3*0.4+HQ3*0.6),1)</f>
        <v>8.1999999999999993</v>
      </c>
      <c r="HT3" s="18">
        <f t="shared" ref="HT3:HT19" si="130">ROUND(MAX((HP3*0.4+HQ3*0.6),(HP3*0.4+HR3*0.6)),1)</f>
        <v>8.1999999999999993</v>
      </c>
      <c r="HU3" s="323" t="str">
        <f t="shared" ref="HU3:HU19" si="131">TEXT(HT3,"0.0")</f>
        <v>8.2</v>
      </c>
      <c r="HV3" s="22" t="str">
        <f t="shared" ref="HV3:HV19" si="132">IF(HT3&gt;=8.5,"A",IF(HT3&gt;=8,"B+",IF(HT3&gt;=7,"B",IF(HT3&gt;=6.5,"C+",IF(HT3&gt;=5.5,"C",IF(HT3&gt;=5,"D+",IF(HT3&gt;=4,"D","F")))))))</f>
        <v>B+</v>
      </c>
      <c r="HW3" s="20">
        <f t="shared" ref="HW3:HW19" si="133">IF(HV3="A",4,IF(HV3="B+",3.5,IF(HV3="B",3,IF(HV3="C+",2.5,IF(HV3="C",2,IF(HV3="D+",1.5,IF(HV3="D",1,0)))))))</f>
        <v>3.5</v>
      </c>
      <c r="HX3" s="20" t="str">
        <f t="shared" ref="HX3:HX19" si="134">TEXT(HW3,"0.0")</f>
        <v>3.5</v>
      </c>
      <c r="HY3" s="46">
        <v>4</v>
      </c>
      <c r="HZ3" s="95">
        <v>4</v>
      </c>
      <c r="IA3" s="417">
        <v>7</v>
      </c>
      <c r="IB3" s="599">
        <v>6</v>
      </c>
      <c r="IC3" s="599"/>
      <c r="ID3" s="17">
        <f t="shared" ref="ID3:ID19" si="135">ROUND((IA3*0.4+IB3*0.6),1)</f>
        <v>6.4</v>
      </c>
      <c r="IE3" s="18">
        <f t="shared" ref="IE3:IE19" si="136">ROUND(MAX((IA3*0.4+IB3*0.6),(IA3*0.4+IC3*0.6)),1)</f>
        <v>6.4</v>
      </c>
      <c r="IF3" s="323" t="str">
        <f t="shared" ref="IF3:IF19" si="137">TEXT(IE3,"0.0")</f>
        <v>6.4</v>
      </c>
      <c r="IG3" s="22" t="str">
        <f t="shared" ref="IG3:IG19" si="138">IF(IE3&gt;=8.5,"A",IF(IE3&gt;=8,"B+",IF(IE3&gt;=7,"B",IF(IE3&gt;=6.5,"C+",IF(IE3&gt;=5.5,"C",IF(IE3&gt;=5,"D+",IF(IE3&gt;=4,"D","F")))))))</f>
        <v>C</v>
      </c>
      <c r="IH3" s="20">
        <f t="shared" ref="IH3:IH19" si="139">IF(IG3="A",4,IF(IG3="B+",3.5,IF(IG3="B",3,IF(IG3="C+",2.5,IF(IG3="C",2,IF(IG3="D+",1.5,IF(IG3="D",1,0)))))))</f>
        <v>2</v>
      </c>
      <c r="II3" s="20" t="str">
        <f t="shared" ref="II3:II19" si="140">TEXT(IH3,"0.0")</f>
        <v>2.0</v>
      </c>
      <c r="IJ3" s="46">
        <v>1</v>
      </c>
      <c r="IK3" s="416">
        <v>1</v>
      </c>
      <c r="IL3" s="585">
        <v>8.3000000000000007</v>
      </c>
      <c r="IM3" s="599">
        <v>5</v>
      </c>
      <c r="IN3" s="599"/>
      <c r="IO3" s="17">
        <f t="shared" ref="IO3:IO19" si="141">ROUND((IL3*0.4+IM3*0.6),1)</f>
        <v>6.3</v>
      </c>
      <c r="IP3" s="18">
        <f t="shared" ref="IP3:IP19" si="142">ROUND(MAX((IL3*0.4+IM3*0.6),(IL3*0.4+IN3*0.6)),1)</f>
        <v>6.3</v>
      </c>
      <c r="IQ3" s="323" t="str">
        <f t="shared" ref="IQ3:IQ19" si="143">TEXT(IP3,"0.0")</f>
        <v>6.3</v>
      </c>
      <c r="IR3" s="22" t="str">
        <f t="shared" ref="IR3:IR19" si="144">IF(IP3&gt;=8.5,"A",IF(IP3&gt;=8,"B+",IF(IP3&gt;=7,"B",IF(IP3&gt;=6.5,"C+",IF(IP3&gt;=5.5,"C",IF(IP3&gt;=5,"D+",IF(IP3&gt;=4,"D","F")))))))</f>
        <v>C</v>
      </c>
      <c r="IS3" s="20">
        <f t="shared" ref="IS3:IS19" si="145">IF(IR3="A",4,IF(IR3="B+",3.5,IF(IR3="B",3,IF(IR3="C+",2.5,IF(IR3="C",2,IF(IR3="D+",1.5,IF(IR3="D",1,0)))))))</f>
        <v>2</v>
      </c>
      <c r="IT3" s="20" t="str">
        <f t="shared" ref="IT3:IT19" si="146">TEXT(IS3,"0.0")</f>
        <v>2.0</v>
      </c>
      <c r="IU3" s="46">
        <v>2</v>
      </c>
      <c r="IV3" s="416">
        <v>2</v>
      </c>
      <c r="IW3" s="417">
        <v>7.8</v>
      </c>
      <c r="IX3" s="599">
        <v>3</v>
      </c>
      <c r="IY3" s="599"/>
      <c r="IZ3" s="17">
        <f t="shared" ref="IZ3:IZ19" si="147">ROUND((IW3*0.4+IX3*0.6),1)</f>
        <v>4.9000000000000004</v>
      </c>
      <c r="JA3" s="18">
        <f t="shared" ref="JA3:JA19" si="148">ROUND(MAX((IW3*0.4+IX3*0.6),(IW3*0.4+IY3*0.6)),1)</f>
        <v>4.9000000000000004</v>
      </c>
      <c r="JB3" s="323" t="str">
        <f t="shared" ref="JB3:JB19" si="149">TEXT(JA3,"0.0")</f>
        <v>4.9</v>
      </c>
      <c r="JC3" s="22" t="str">
        <f t="shared" ref="JC3:JC19" si="150">IF(JA3&gt;=8.5,"A",IF(JA3&gt;=8,"B+",IF(JA3&gt;=7,"B",IF(JA3&gt;=6.5,"C+",IF(JA3&gt;=5.5,"C",IF(JA3&gt;=5,"D+",IF(JA3&gt;=4,"D","F")))))))</f>
        <v>D</v>
      </c>
      <c r="JD3" s="20">
        <f t="shared" ref="JD3:JD19" si="151">IF(JC3="A",4,IF(JC3="B+",3.5,IF(JC3="B",3,IF(JC3="C+",2.5,IF(JC3="C",2,IF(JC3="D+",1.5,IF(JC3="D",1,0)))))))</f>
        <v>1</v>
      </c>
      <c r="JE3" s="20" t="str">
        <f t="shared" ref="JE3:JE19" si="152">TEXT(JD3,"0.0")</f>
        <v>1.0</v>
      </c>
      <c r="JF3" s="46">
        <v>3</v>
      </c>
      <c r="JG3" s="416">
        <v>3</v>
      </c>
      <c r="JH3" s="515">
        <f t="shared" ref="JH3:JH19" si="153">FV3+GG3+GR3+HC3+HN3+HY3+IJ3+IU3+JF3</f>
        <v>23</v>
      </c>
      <c r="JI3" s="35">
        <f t="shared" ref="JI3:JI19" si="154">(FT3*FV3+GE3*GG3+GP3*GR3+HA3*HC3+HL3*HN3+HW3*HY3+IH3*IJ3+IS3*IU3+JD3*JF3)/JH3</f>
        <v>2.3913043478260869</v>
      </c>
      <c r="JJ3" s="36" t="str">
        <f t="shared" ref="JJ3:JJ19" si="155">TEXT(JI3,"0.00")</f>
        <v>2.39</v>
      </c>
      <c r="JK3" s="37" t="str">
        <f t="shared" ref="JK3:JK19" si="156">IF(AND(JI3&lt;1),"Cảnh báo KQHT","Lên lớp")</f>
        <v>Lên lớp</v>
      </c>
      <c r="JL3" s="289">
        <f t="shared" ref="JL3:JL19" si="157">BU3+FB3+JH3</f>
        <v>59</v>
      </c>
      <c r="JM3" s="35">
        <f t="shared" ref="JM3:JM19" si="158">(BV3*BU3+FB3*FC3+JI3*JH3)/JL3</f>
        <v>2.406779661016949</v>
      </c>
      <c r="JN3" s="36" t="str">
        <f t="shared" ref="JN3:JN19" si="159">TEXT(JM3,"0.00")</f>
        <v>2.41</v>
      </c>
      <c r="JO3" s="290">
        <f t="shared" ref="JO3:JO19" si="160">FW3+GH3+GS3+HD3+HO3+HZ3+IK3+IV3+JG3</f>
        <v>23</v>
      </c>
      <c r="JP3" s="291">
        <f t="shared" ref="JP3:JP19" si="161" xml:space="preserve"> (FT3*FW3+GE3*GH3+GP3*GS3+HA3*HD3+HL3*HO3+HW3*HZ3+IH3*IK3+IS3*IV3+JD3*JG3)/JO3</f>
        <v>2.3913043478260869</v>
      </c>
      <c r="JQ3" s="679">
        <f t="shared" ref="JQ3:JQ19" si="162">FI3+JO3</f>
        <v>59</v>
      </c>
      <c r="JR3" s="1036">
        <f t="shared" ref="JR3:JR19" si="163">(W3*AB3+AH3*AM3+AS3*AX3+BD3*BI3+BO3*BT3+CH3*CM3+CS3*CX3+DD3*DI3+DO3*DT3+DZ3*EE3+EK3*EP3+EV3*FA3+FR3*FW3+GC3*GH3+GN3*GS3+GY3*HD3+HJ3*HO3+HU3*HZ3+IF3*IK3+IQ3*IV3+JB3*JG3)/JQ3</f>
        <v>6.6067796610169491</v>
      </c>
      <c r="JS3" s="680">
        <f t="shared" ref="JS3:JS19" si="164" xml:space="preserve"> (FI3*FJ3+JP3*JO3)/JQ3</f>
        <v>2.406779661016949</v>
      </c>
      <c r="JT3" s="37" t="str">
        <f t="shared" ref="JT3:JT19" si="165">IF(AND(JS3&lt;1.4),"Cảnh báo KQHT","Lên lớp")</f>
        <v>Lên lớp</v>
      </c>
      <c r="JU3" s="225"/>
      <c r="JV3" s="417">
        <v>7</v>
      </c>
      <c r="JW3" s="65">
        <v>3</v>
      </c>
      <c r="JX3" s="65"/>
      <c r="JY3" s="17">
        <f t="shared" ref="JY3:JY19" si="166">ROUND((JV3*0.4+JW3*0.6),1)</f>
        <v>4.5999999999999996</v>
      </c>
      <c r="JZ3" s="18">
        <f t="shared" ref="JZ3:JZ19" si="167">ROUND(MAX((JV3*0.4+JW3*0.6),(JV3*0.4+JX3*0.6)),1)</f>
        <v>4.5999999999999996</v>
      </c>
      <c r="KA3" s="1032" t="str">
        <f t="shared" ref="KA3:KA19" si="168">TEXT(JZ3,"0.0")</f>
        <v>4.6</v>
      </c>
      <c r="KB3" s="22" t="str">
        <f t="shared" ref="KB3:KB19" si="169">IF(JZ3&gt;=8.5,"A",IF(JZ3&gt;=8,"B+",IF(JZ3&gt;=7,"B",IF(JZ3&gt;=6.5,"C+",IF(JZ3&gt;=5.5,"C",IF(JZ3&gt;=5,"D+",IF(JZ3&gt;=4,"D","F")))))))</f>
        <v>D</v>
      </c>
      <c r="KC3" s="20">
        <f t="shared" ref="KC3:KC19" si="170">IF(KB3="A",4,IF(KB3="B+",3.5,IF(KB3="B",3,IF(KB3="C+",2.5,IF(KB3="C",2,IF(KB3="D+",1.5,IF(KB3="D",1,0)))))))</f>
        <v>1</v>
      </c>
      <c r="KD3" s="20" t="str">
        <f t="shared" ref="KD3:KD19" si="171">TEXT(KC3,"0.0")</f>
        <v>1.0</v>
      </c>
      <c r="KE3" s="46">
        <v>3</v>
      </c>
      <c r="KF3" s="416">
        <v>3</v>
      </c>
      <c r="KG3" s="406">
        <v>8</v>
      </c>
      <c r="KH3" s="65">
        <v>8</v>
      </c>
      <c r="KI3" s="65"/>
      <c r="KJ3" s="17">
        <f t="shared" ref="KJ3:KJ19" si="172">ROUND((KG3*0.4+KH3*0.6),1)</f>
        <v>8</v>
      </c>
      <c r="KK3" s="18">
        <f t="shared" ref="KK3:KK19" si="173">ROUND(MAX((KG3*0.4+KH3*0.6),(KG3*0.4+KI3*0.6)),1)</f>
        <v>8</v>
      </c>
      <c r="KL3" s="1032" t="str">
        <f t="shared" ref="KL3:KL19" si="174">TEXT(KK3,"0.0")</f>
        <v>8.0</v>
      </c>
      <c r="KM3" s="22" t="str">
        <f t="shared" ref="KM3:KM19" si="175">IF(KK3&gt;=8.5,"A",IF(KK3&gt;=8,"B+",IF(KK3&gt;=7,"B",IF(KK3&gt;=6.5,"C+",IF(KK3&gt;=5.5,"C",IF(KK3&gt;=5,"D+",IF(KK3&gt;=4,"D","F")))))))</f>
        <v>B+</v>
      </c>
      <c r="KN3" s="20">
        <f t="shared" ref="KN3:KN19" si="176">IF(KM3="A",4,IF(KM3="B+",3.5,IF(KM3="B",3,IF(KM3="C+",2.5,IF(KM3="C",2,IF(KM3="D+",1.5,IF(KM3="D",1,0)))))))</f>
        <v>3.5</v>
      </c>
      <c r="KO3" s="20" t="str">
        <f t="shared" ref="KO3:KO19" si="177">TEXT(KN3,"0.0")</f>
        <v>3.5</v>
      </c>
      <c r="KP3" s="46">
        <v>2</v>
      </c>
      <c r="KQ3" s="416">
        <v>2</v>
      </c>
      <c r="KR3" s="406">
        <v>7.2</v>
      </c>
      <c r="KS3" s="65">
        <v>8</v>
      </c>
      <c r="KT3" s="65"/>
      <c r="KU3" s="17">
        <f t="shared" ref="KU3:KU19" si="178">ROUND((KR3*0.4+KS3*0.6),1)</f>
        <v>7.7</v>
      </c>
      <c r="KV3" s="18">
        <f t="shared" ref="KV3:KV19" si="179">ROUND(MAX((KR3*0.4+KS3*0.6),(KR3*0.4+KT3*0.6)),1)</f>
        <v>7.7</v>
      </c>
      <c r="KW3" s="1032" t="str">
        <f t="shared" ref="KW3:KW19" si="180">TEXT(KV3,"0.0")</f>
        <v>7.7</v>
      </c>
      <c r="KX3" s="22" t="str">
        <f t="shared" ref="KX3:KX19" si="181">IF(KV3&gt;=8.5,"A",IF(KV3&gt;=8,"B+",IF(KV3&gt;=7,"B",IF(KV3&gt;=6.5,"C+",IF(KV3&gt;=5.5,"C",IF(KV3&gt;=5,"D+",IF(KV3&gt;=4,"D","F")))))))</f>
        <v>B</v>
      </c>
      <c r="KY3" s="20">
        <f t="shared" ref="KY3:KY19" si="182">IF(KX3="A",4,IF(KX3="B+",3.5,IF(KX3="B",3,IF(KX3="C+",2.5,IF(KX3="C",2,IF(KX3="D+",1.5,IF(KX3="D",1,0)))))))</f>
        <v>3</v>
      </c>
      <c r="KZ3" s="20" t="str">
        <f t="shared" ref="KZ3:KZ19" si="183">TEXT(KY3,"0.0")</f>
        <v>3.0</v>
      </c>
      <c r="LA3" s="46">
        <v>3</v>
      </c>
      <c r="LB3" s="95">
        <v>3</v>
      </c>
      <c r="LC3" s="417">
        <v>7.7</v>
      </c>
      <c r="LD3" s="65">
        <v>8</v>
      </c>
      <c r="LE3" s="65"/>
      <c r="LF3" s="17">
        <f t="shared" ref="LF3:LF19" si="184">ROUND((LC3*0.4+LD3*0.6),1)</f>
        <v>7.9</v>
      </c>
      <c r="LG3" s="18">
        <f t="shared" ref="LG3:LG19" si="185">ROUND(MAX((LC3*0.4+LD3*0.6),(LC3*0.4+LE3*0.6)),1)</f>
        <v>7.9</v>
      </c>
      <c r="LH3" s="1032" t="str">
        <f t="shared" ref="LH3:LH19" si="186">TEXT(LG3,"0.0")</f>
        <v>7.9</v>
      </c>
      <c r="LI3" s="22" t="str">
        <f t="shared" ref="LI3:LI19" si="187">IF(LG3&gt;=8.5,"A",IF(LG3&gt;=8,"B+",IF(LG3&gt;=7,"B",IF(LG3&gt;=6.5,"C+",IF(LG3&gt;=5.5,"C",IF(LG3&gt;=5,"D+",IF(LG3&gt;=4,"D","F")))))))</f>
        <v>B</v>
      </c>
      <c r="LJ3" s="20">
        <f t="shared" ref="LJ3:LJ19" si="188">IF(LI3="A",4,IF(LI3="B+",3.5,IF(LI3="B",3,IF(LI3="C+",2.5,IF(LI3="C",2,IF(LI3="D+",1.5,IF(LI3="D",1,0)))))))</f>
        <v>3</v>
      </c>
      <c r="LK3" s="20" t="str">
        <f t="shared" ref="LK3:LK19" si="189">TEXT(LJ3,"0.0")</f>
        <v>3.0</v>
      </c>
      <c r="LL3" s="46">
        <v>2</v>
      </c>
      <c r="LM3" s="416">
        <v>2</v>
      </c>
      <c r="LN3" s="406">
        <v>6</v>
      </c>
      <c r="LO3" s="65">
        <v>8</v>
      </c>
      <c r="LP3" s="65"/>
      <c r="LQ3" s="17">
        <f t="shared" ref="LQ3:LQ18" si="190">ROUND((LN3*0.4+LO3*0.6),1)</f>
        <v>7.2</v>
      </c>
      <c r="LR3" s="18">
        <f t="shared" ref="LR3:LR18" si="191">ROUND(MAX((LN3*0.4+LO3*0.6),(LN3*0.4+LP3*0.6)),1)</f>
        <v>7.2</v>
      </c>
      <c r="LS3" s="1032" t="str">
        <f t="shared" ref="LS3:LS19" si="192">TEXT(LR3,"0.0")</f>
        <v>7.2</v>
      </c>
      <c r="LT3" s="22" t="str">
        <f t="shared" ref="LT3:LT18" si="193">IF(LR3&gt;=8.5,"A",IF(LR3&gt;=8,"B+",IF(LR3&gt;=7,"B",IF(LR3&gt;=6.5,"C+",IF(LR3&gt;=5.5,"C",IF(LR3&gt;=5,"D+",IF(LR3&gt;=4,"D","F")))))))</f>
        <v>B</v>
      </c>
      <c r="LU3" s="20">
        <f t="shared" ref="LU3:LU18" si="194">IF(LT3="A",4,IF(LT3="B+",3.5,IF(LT3="B",3,IF(LT3="C+",2.5,IF(LT3="C",2,IF(LT3="D+",1.5,IF(LT3="D",1,0)))))))</f>
        <v>3</v>
      </c>
      <c r="LV3" s="20" t="str">
        <f t="shared" ref="LV3:LV18" si="195">TEXT(LU3,"0.0")</f>
        <v>3.0</v>
      </c>
      <c r="LW3" s="46">
        <v>2</v>
      </c>
      <c r="LX3" s="95">
        <v>2</v>
      </c>
      <c r="LY3" s="417">
        <v>7.3</v>
      </c>
      <c r="LZ3" s="65">
        <v>8</v>
      </c>
      <c r="MA3" s="65"/>
      <c r="MB3" s="17">
        <f t="shared" ref="MB3:MB19" si="196">ROUND((LY3*0.4+LZ3*0.6),1)</f>
        <v>7.7</v>
      </c>
      <c r="MC3" s="18">
        <f t="shared" ref="MC3:MC19" si="197">ROUND(MAX((LY3*0.4+LZ3*0.6),(LY3*0.4+MA3*0.6)),1)</f>
        <v>7.7</v>
      </c>
      <c r="MD3" s="1029" t="str">
        <f t="shared" ref="MD3:MD19" si="198">TEXT(MC3,"0.0")</f>
        <v>7.7</v>
      </c>
      <c r="ME3" s="22" t="str">
        <f t="shared" ref="ME3:ME19" si="199">IF(MC3&gt;=8.5,"A",IF(MC3&gt;=8,"B+",IF(MC3&gt;=7,"B",IF(MC3&gt;=6.5,"C+",IF(MC3&gt;=5.5,"C",IF(MC3&gt;=5,"D+",IF(MC3&gt;=4,"D","F")))))))</f>
        <v>B</v>
      </c>
      <c r="MF3" s="20">
        <f t="shared" ref="MF3:MF19" si="200">IF(ME3="A",4,IF(ME3="B+",3.5,IF(ME3="B",3,IF(ME3="C+",2.5,IF(ME3="C",2,IF(ME3="D+",1.5,IF(ME3="D",1,0)))))))</f>
        <v>3</v>
      </c>
      <c r="MG3" s="20" t="str">
        <f t="shared" ref="MG3:MG19" si="201">TEXT(MF3,"0.0")</f>
        <v>3.0</v>
      </c>
      <c r="MH3" s="46">
        <v>2</v>
      </c>
      <c r="MI3" s="416">
        <v>2</v>
      </c>
      <c r="MJ3" s="417">
        <v>7</v>
      </c>
      <c r="MK3" s="86">
        <v>7</v>
      </c>
      <c r="ML3" s="86"/>
      <c r="MM3" s="17">
        <f t="shared" ref="MM3:MM19" si="202">ROUND((MJ3*0.4+MK3*0.6),1)</f>
        <v>7</v>
      </c>
      <c r="MN3" s="18">
        <f t="shared" ref="MN3:MN19" si="203">ROUND(MAX((MJ3*0.4+MK3*0.6),(MJ3*0.4+ML3*0.6)),1)</f>
        <v>7</v>
      </c>
      <c r="MO3" s="1032" t="str">
        <f t="shared" ref="MO3:MO19" si="204">TEXT(MN3,"0.0")</f>
        <v>7.0</v>
      </c>
      <c r="MP3" s="22" t="str">
        <f t="shared" ref="MP3:MP19" si="205">IF(MN3&gt;=8.5,"A",IF(MN3&gt;=8,"B+",IF(MN3&gt;=7,"B",IF(MN3&gt;=6.5,"C+",IF(MN3&gt;=5.5,"C",IF(MN3&gt;=5,"D+",IF(MN3&gt;=4,"D","F")))))))</f>
        <v>B</v>
      </c>
      <c r="MQ3" s="20">
        <f t="shared" ref="MQ3:MQ19" si="206">IF(MP3="A",4,IF(MP3="B+",3.5,IF(MP3="B",3,IF(MP3="C+",2.5,IF(MP3="C",2,IF(MP3="D+",1.5,IF(MP3="D",1,0)))))))</f>
        <v>3</v>
      </c>
      <c r="MR3" s="20" t="str">
        <f t="shared" ref="MR3:MR19" si="207">TEXT(MQ3,"0.0")</f>
        <v>3.0</v>
      </c>
      <c r="MS3" s="46">
        <v>1</v>
      </c>
      <c r="MT3" s="416">
        <v>1</v>
      </c>
      <c r="MU3" s="417">
        <v>6.2</v>
      </c>
      <c r="MV3" s="65">
        <v>6</v>
      </c>
      <c r="MW3" s="65"/>
      <c r="MX3" s="17">
        <f t="shared" ref="MX3:MX19" si="208">ROUND((MU3*0.4+MV3*0.6),1)</f>
        <v>6.1</v>
      </c>
      <c r="MY3" s="18">
        <f t="shared" ref="MY3:MY19" si="209">ROUND(MAX((MU3*0.4+MV3*0.6),(MU3*0.4+MW3*0.6)),1)</f>
        <v>6.1</v>
      </c>
      <c r="MZ3" s="1032" t="str">
        <f t="shared" ref="MZ3:MZ19" si="210">TEXT(MY3,"0.0")</f>
        <v>6.1</v>
      </c>
      <c r="NA3" s="22" t="str">
        <f t="shared" ref="NA3:NA19" si="211">IF(MY3&gt;=8.5,"A",IF(MY3&gt;=8,"B+",IF(MY3&gt;=7,"B",IF(MY3&gt;=6.5,"C+",IF(MY3&gt;=5.5,"C",IF(MY3&gt;=5,"D+",IF(MY3&gt;=4,"D","F")))))))</f>
        <v>C</v>
      </c>
      <c r="NB3" s="20">
        <f t="shared" ref="NB3:NB19" si="212">IF(NA3="A",4,IF(NA3="B+",3.5,IF(NA3="B",3,IF(NA3="C+",2.5,IF(NA3="C",2,IF(NA3="D+",1.5,IF(NA3="D",1,0)))))))</f>
        <v>2</v>
      </c>
      <c r="NC3" s="20" t="str">
        <f t="shared" ref="NC3:NC19" si="213">TEXT(NB3,"0.0")</f>
        <v>2.0</v>
      </c>
      <c r="ND3" s="46">
        <v>1</v>
      </c>
      <c r="NE3" s="416">
        <v>1</v>
      </c>
      <c r="NF3" s="417">
        <v>6.8</v>
      </c>
      <c r="NG3" s="825"/>
      <c r="NH3" s="65">
        <v>7</v>
      </c>
      <c r="NI3" s="17">
        <f t="shared" ref="NI3:NI19" si="214">ROUND((NF3*0.4+NG3*0.6),1)</f>
        <v>2.7</v>
      </c>
      <c r="NJ3" s="18">
        <f t="shared" ref="NJ3:NJ19" si="215">ROUND(MAX((NF3*0.4+NG3*0.6),(NF3*0.4+NH3*0.6)),1)</f>
        <v>6.9</v>
      </c>
      <c r="NK3" s="1029" t="str">
        <f t="shared" ref="NK3:NK19" si="216">TEXT(NJ3,"0.0")</f>
        <v>6.9</v>
      </c>
      <c r="NL3" s="22" t="str">
        <f t="shared" ref="NL3:NL19" si="217">IF(NJ3&gt;=8.5,"A",IF(NJ3&gt;=8,"B+",IF(NJ3&gt;=7,"B",IF(NJ3&gt;=6.5,"C+",IF(NJ3&gt;=5.5,"C",IF(NJ3&gt;=5,"D+",IF(NJ3&gt;=4,"D","F")))))))</f>
        <v>C+</v>
      </c>
      <c r="NM3" s="20">
        <f t="shared" ref="NM3:NM19" si="218">IF(NL3="A",4,IF(NL3="B+",3.5,IF(NL3="B",3,IF(NL3="C+",2.5,IF(NL3="C",2,IF(NL3="D+",1.5,IF(NL3="D",1,0)))))))</f>
        <v>2.5</v>
      </c>
      <c r="NN3" s="20" t="str">
        <f t="shared" ref="NN3:NN19" si="219">TEXT(NM3,"0.0")</f>
        <v>2.5</v>
      </c>
      <c r="NO3" s="46">
        <v>2</v>
      </c>
      <c r="NP3" s="416">
        <v>2</v>
      </c>
      <c r="NQ3" s="289">
        <f t="shared" ref="NQ3:NQ19" si="220">KE3+KP3+LA3+LL3+LW3+MH3+MS3+ND3+NO3</f>
        <v>18</v>
      </c>
      <c r="NR3" s="35">
        <f t="shared" ref="NR3:NR19" si="221">(KC3*KE3+KN3*KP3+KY3*LA3+LJ3*LL3+LU3*LW3+MF3*MH3+MQ3*MS3+NB3*ND3+NM3*NO3)/NQ3</f>
        <v>2.6111111111111112</v>
      </c>
      <c r="NS3" s="36" t="str">
        <f t="shared" ref="NS3:NS19" si="222">TEXT(NR3,"0.00")</f>
        <v>2.61</v>
      </c>
      <c r="NT3" s="37" t="str">
        <f t="shared" ref="NT3:NT19" si="223">IF(AND(NR3&lt;1),"Cảnh báo KQHT","Lên lớp")</f>
        <v>Lên lớp</v>
      </c>
      <c r="NU3" s="289">
        <f t="shared" si="0"/>
        <v>77</v>
      </c>
      <c r="NV3" s="35">
        <f t="shared" si="1"/>
        <v>2.4545454545454546</v>
      </c>
      <c r="NW3" s="36" t="str">
        <f t="shared" ref="NW3:NW19" si="224">TEXT(NV3,"0.00")</f>
        <v>2.45</v>
      </c>
      <c r="NX3" s="290">
        <f t="shared" ref="NX3:NX19" si="225">KF3+KQ3+LB3+LM3+LX3+MI3+MT3+NE3+NP3</f>
        <v>18</v>
      </c>
      <c r="NY3" s="291">
        <f t="shared" ref="NY3:NY19" si="226" xml:space="preserve"> (KC3*KF3+KN3*KQ3+KY3*LB3+LJ3*LM3+LU3*LX3+MF3*MI3+MQ3*MT3+NB3*NE3+NM3*NP3)/NX3</f>
        <v>2.6111111111111112</v>
      </c>
      <c r="NZ3" s="679">
        <f t="shared" si="2"/>
        <v>77</v>
      </c>
      <c r="OA3" s="1031">
        <f t="shared" ref="OA3:OA19" si="227">(V3*AB3+AG3*AM3+AR3*AX3+BC3*BI3+BN3*BT3+CG3*CM3+CR3*CX3+DC3*DI3+DN3*DT3+DY3*EE3+EJ3*EP3+EU3*FA3+FQ3*FW3+GB3*GH3+GM3*GS3+GX3*HD3+HI3*HO3+HT3*HZ3+IE3*IK3+IP3*IV3+JA3*JG3+JZ3*KF3+KK3*KQ3+KV3*LB3+LG3*LM3+LR3*LX3+MC3*MI3+MN3*MT3+MY3*NE3+NJ3*NP3)/NZ3</f>
        <v>6.6909090909090914</v>
      </c>
      <c r="OB3" s="680">
        <f t="shared" si="3"/>
        <v>2.4545454545454546</v>
      </c>
      <c r="OC3" s="37" t="str">
        <f t="shared" ref="OC3:OC19" si="228">IF(AND(OB3&lt;1.4),"Cảnh báo KQHT","Lên lớp")</f>
        <v>Lên lớp</v>
      </c>
      <c r="OD3" s="225"/>
      <c r="OE3" s="417">
        <v>6.6</v>
      </c>
      <c r="OF3" s="599">
        <v>5</v>
      </c>
      <c r="OG3" s="599"/>
      <c r="OH3" s="17">
        <f t="shared" ref="OH3:OH19" si="229">ROUND((OE3*0.4+OF3*0.6),1)</f>
        <v>5.6</v>
      </c>
      <c r="OI3" s="18">
        <f t="shared" ref="OI3:OI19" si="230">ROUND(MAX((OE3*0.4+OF3*0.6),(OE3*0.4+OG3*0.6)),1)</f>
        <v>5.6</v>
      </c>
      <c r="OJ3" s="323" t="str">
        <f t="shared" ref="OJ3:OJ19" si="231">TEXT(OI3,"0.0")</f>
        <v>5.6</v>
      </c>
      <c r="OK3" s="22" t="str">
        <f t="shared" ref="OK3:OK19" si="232">IF(OI3&gt;=8.5,"A",IF(OI3&gt;=8,"B+",IF(OI3&gt;=7,"B",IF(OI3&gt;=6.5,"C+",IF(OI3&gt;=5.5,"C",IF(OI3&gt;=5,"D+",IF(OI3&gt;=4,"D","F")))))))</f>
        <v>C</v>
      </c>
      <c r="OL3" s="20">
        <f t="shared" ref="OL3:OL19" si="233">IF(OK3="A",4,IF(OK3="B+",3.5,IF(OK3="B",3,IF(OK3="C+",2.5,IF(OK3="C",2,IF(OK3="D+",1.5,IF(OK3="D",1,0)))))))</f>
        <v>2</v>
      </c>
      <c r="OM3" s="20" t="str">
        <f t="shared" ref="OM3:OM19" si="234">TEXT(OL3,"0.0")</f>
        <v>2.0</v>
      </c>
      <c r="ON3" s="46">
        <v>3</v>
      </c>
      <c r="OO3" s="95">
        <v>3</v>
      </c>
      <c r="OP3" s="417">
        <v>7.4</v>
      </c>
      <c r="OQ3" s="599">
        <v>6</v>
      </c>
      <c r="OR3" s="599"/>
      <c r="OS3" s="17">
        <f t="shared" ref="OS3:OS19" si="235">ROUND((OP3*0.4+OQ3*0.6),1)</f>
        <v>6.6</v>
      </c>
      <c r="OT3" s="18">
        <f t="shared" ref="OT3:OT19" si="236">ROUND(MAX((OP3*0.4+OQ3*0.6),(OP3*0.4+OR3*0.6)),1)</f>
        <v>6.6</v>
      </c>
      <c r="OU3" s="1028" t="str">
        <f t="shared" ref="OU3:OU19" si="237">TEXT(OT3,"0.0")</f>
        <v>6.6</v>
      </c>
      <c r="OV3" s="22" t="str">
        <f t="shared" ref="OV3:OV19" si="238">IF(OT3&gt;=8.5,"A",IF(OT3&gt;=8,"B+",IF(OT3&gt;=7,"B",IF(OT3&gt;=6.5,"C+",IF(OT3&gt;=5.5,"C",IF(OT3&gt;=5,"D+",IF(OT3&gt;=4,"D","F")))))))</f>
        <v>C+</v>
      </c>
      <c r="OW3" s="20">
        <f t="shared" ref="OW3:OW19" si="239">IF(OV3="A",4,IF(OV3="B+",3.5,IF(OV3="B",3,IF(OV3="C+",2.5,IF(OV3="C",2,IF(OV3="D+",1.5,IF(OV3="D",1,0)))))))</f>
        <v>2.5</v>
      </c>
      <c r="OX3" s="20" t="str">
        <f t="shared" ref="OX3:OX19" si="240">TEXT(OW3,"0.0")</f>
        <v>2.5</v>
      </c>
      <c r="OY3" s="46">
        <v>3</v>
      </c>
      <c r="OZ3" s="416">
        <v>3</v>
      </c>
      <c r="PA3" s="417">
        <v>5.6</v>
      </c>
      <c r="PB3" s="599">
        <v>6</v>
      </c>
      <c r="PC3" s="599"/>
      <c r="PD3" s="17">
        <f t="shared" ref="PD3:PD19" si="241">ROUND((PA3*0.4+PB3*0.6),1)</f>
        <v>5.8</v>
      </c>
      <c r="PE3" s="18">
        <f t="shared" ref="PE3:PE19" si="242">ROUND(MAX((PA3*0.4+PB3*0.6),(PA3*0.4+PC3*0.6)),1)</f>
        <v>5.8</v>
      </c>
      <c r="PF3" s="323" t="str">
        <f t="shared" ref="PF3:PF19" si="243">TEXT(PE3,"0.0")</f>
        <v>5.8</v>
      </c>
      <c r="PG3" s="22" t="str">
        <f t="shared" ref="PG3:PG19" si="244">IF(PE3&gt;=8.5,"A",IF(PE3&gt;=8,"B+",IF(PE3&gt;=7,"B",IF(PE3&gt;=6.5,"C+",IF(PE3&gt;=5.5,"C",IF(PE3&gt;=5,"D+",IF(PE3&gt;=4,"D","F")))))))</f>
        <v>C</v>
      </c>
      <c r="PH3" s="20">
        <f t="shared" ref="PH3:PH19" si="245">IF(PG3="A",4,IF(PG3="B+",3.5,IF(PG3="B",3,IF(PG3="C+",2.5,IF(PG3="C",2,IF(PG3="D+",1.5,IF(PG3="D",1,0)))))))</f>
        <v>2</v>
      </c>
      <c r="PI3" s="20" t="str">
        <f t="shared" ref="PI3:PI19" si="246">TEXT(PH3,"0.0")</f>
        <v>2.0</v>
      </c>
      <c r="PJ3" s="46">
        <v>1</v>
      </c>
      <c r="PK3" s="416">
        <v>1</v>
      </c>
      <c r="PL3" s="406">
        <v>8.5</v>
      </c>
      <c r="PM3" s="337">
        <v>8</v>
      </c>
      <c r="PN3" s="337"/>
      <c r="PO3" s="17">
        <f t="shared" ref="PO3:PO19" si="247">ROUND((PL3*0.4+PM3*0.6),1)</f>
        <v>8.1999999999999993</v>
      </c>
      <c r="PP3" s="18">
        <f t="shared" ref="PP3:PP19" si="248">ROUND(MAX((PL3*0.4+PM3*0.6),(PL3*0.4+PN3*0.6)),1)</f>
        <v>8.1999999999999993</v>
      </c>
      <c r="PQ3" s="323" t="str">
        <f t="shared" ref="PQ3:PQ19" si="249">TEXT(PP3,"0.0")</f>
        <v>8.2</v>
      </c>
      <c r="PR3" s="22" t="str">
        <f t="shared" ref="PR3:PR19" si="250">IF(PP3&gt;=8.5,"A",IF(PP3&gt;=8,"B+",IF(PP3&gt;=7,"B",IF(PP3&gt;=6.5,"C+",IF(PP3&gt;=5.5,"C",IF(PP3&gt;=5,"D+",IF(PP3&gt;=4,"D","F")))))))</f>
        <v>B+</v>
      </c>
      <c r="PS3" s="20">
        <f t="shared" ref="PS3:PS19" si="251">IF(PR3="A",4,IF(PR3="B+",3.5,IF(PR3="B",3,IF(PR3="C+",2.5,IF(PR3="C",2,IF(PR3="D+",1.5,IF(PR3="D",1,0)))))))</f>
        <v>3.5</v>
      </c>
      <c r="PT3" s="20" t="str">
        <f t="shared" ref="PT3:PT19" si="252">TEXT(PS3,"0.0")</f>
        <v>3.5</v>
      </c>
      <c r="PU3" s="46">
        <v>1</v>
      </c>
      <c r="PV3" s="416">
        <v>1</v>
      </c>
      <c r="PW3" s="406">
        <v>10</v>
      </c>
      <c r="PX3" s="599">
        <v>10</v>
      </c>
      <c r="PY3" s="599"/>
      <c r="PZ3" s="17">
        <f t="shared" ref="PZ3:PZ19" si="253">ROUND((PW3*0.4+PX3*0.6),1)</f>
        <v>10</v>
      </c>
      <c r="QA3" s="18">
        <f t="shared" ref="QA3:QA19" si="254">ROUND(MAX((PW3*0.4+PX3*0.6),(PW3*0.4+PY3*0.6)),1)</f>
        <v>10</v>
      </c>
      <c r="QB3" s="323" t="str">
        <f t="shared" ref="QB3:QB19" si="255">TEXT(QA3,"0.0")</f>
        <v>10.0</v>
      </c>
      <c r="QC3" s="22" t="str">
        <f t="shared" ref="QC3:QC19" si="256">IF(QA3&gt;=8.5,"A",IF(QA3&gt;=8,"B+",IF(QA3&gt;=7,"B",IF(QA3&gt;=6.5,"C+",IF(QA3&gt;=5.5,"C",IF(QA3&gt;=5,"D+",IF(QA3&gt;=4,"D","F")))))))</f>
        <v>A</v>
      </c>
      <c r="QD3" s="20">
        <f t="shared" ref="QD3:QD19" si="257">IF(QC3="A",4,IF(QC3="B+",3.5,IF(QC3="B",3,IF(QC3="C+",2.5,IF(QC3="C",2,IF(QC3="D+",1.5,IF(QC3="D",1,0)))))))</f>
        <v>4</v>
      </c>
      <c r="QE3" s="20" t="str">
        <f t="shared" ref="QE3:QE19" si="258">TEXT(QD3,"0.0")</f>
        <v>4.0</v>
      </c>
      <c r="QF3" s="46">
        <v>2</v>
      </c>
      <c r="QG3" s="416">
        <v>2</v>
      </c>
      <c r="QH3" s="406">
        <v>8.8000000000000007</v>
      </c>
      <c r="QI3" s="337">
        <v>8.5</v>
      </c>
      <c r="QJ3" s="337"/>
      <c r="QK3" s="11">
        <f t="shared" ref="QK3:QK19" si="259">ROUND((QH3*0.4+QI3*0.6),1)</f>
        <v>8.6</v>
      </c>
      <c r="QL3" s="16">
        <f t="shared" ref="QL3:QL19" si="260">ROUND(MAX((QH3*0.4+QI3*0.6),(QH3*0.4+QJ3*0.6)),1)</f>
        <v>8.6</v>
      </c>
      <c r="QM3" s="1037" t="str">
        <f t="shared" ref="QM3:QM19" si="261">TEXT(QL3,"0.0")</f>
        <v>8.6</v>
      </c>
      <c r="QN3" s="22" t="str">
        <f t="shared" ref="QN3:QN19" si="262">IF(QL3&gt;=8.5,"A",IF(QL3&gt;=8,"B+",IF(QL3&gt;=7,"B",IF(QL3&gt;=6.5,"C+",IF(QL3&gt;=5.5,"C",IF(QL3&gt;=5,"D+",IF(QL3&gt;=4,"D","F")))))))</f>
        <v>A</v>
      </c>
      <c r="QO3" s="20">
        <f t="shared" ref="QO3:QO19" si="263">IF(QN3="A",4,IF(QN3="B+",3.5,IF(QN3="B",3,IF(QN3="C+",2.5,IF(QN3="C",2,IF(QN3="D+",1.5,IF(QN3="D",1,0)))))))</f>
        <v>4</v>
      </c>
      <c r="QP3" s="1019" t="str">
        <f t="shared" ref="QP3:QP19" si="264">TEXT(QO3,"0.0")</f>
        <v>4.0</v>
      </c>
      <c r="QQ3" s="296">
        <v>4</v>
      </c>
      <c r="QR3" s="196">
        <v>4</v>
      </c>
      <c r="QS3" s="515">
        <f t="shared" ref="QS3:QS19" si="265">ON3+OY3+PJ3+PU3+QF3+QQ3</f>
        <v>14</v>
      </c>
      <c r="QT3" s="35">
        <f t="shared" ref="QT3:QT19" si="266">(OL3*ON3+OW3*OY3+PH3*PJ3+PS3*PU3+QD3*QF3+QO3*QQ3)/QS3</f>
        <v>3.0714285714285716</v>
      </c>
      <c r="QU3" s="36" t="str">
        <f t="shared" ref="QU3:QU19" si="267">TEXT(QT3,"0.00")</f>
        <v>3.07</v>
      </c>
      <c r="QV3" s="65" t="str">
        <f t="shared" ref="QV3:QV19" si="268">IF(AND(QT3&lt;1),"Cảnh báo KQHT","Lên lớp")</f>
        <v>Lên lớp</v>
      </c>
      <c r="QW3" s="501">
        <f t="shared" ref="QW3:QW19" si="269">NU3+QS3</f>
        <v>91</v>
      </c>
      <c r="QX3" s="35">
        <f t="shared" ref="QX3:QX19" si="270">(BU3*BV3+FB3*FC3+JH3*JI3+NQ3*NR3+QT3*QS3)/QW3</f>
        <v>2.5494505494505493</v>
      </c>
      <c r="QY3" s="36" t="str">
        <f t="shared" ref="QY3:QY19" si="271">TEXT(QX3,"0.00")</f>
        <v>2.55</v>
      </c>
      <c r="QZ3" s="799">
        <f t="shared" ref="QZ3:QZ19" si="272">OO3+OZ3+PK3+PV3+QG3+QR3</f>
        <v>14</v>
      </c>
      <c r="RA3" s="1105">
        <f t="shared" ref="RA3:RA19" si="273" xml:space="preserve"> (QR3*QL3+QG3*QA3+PV3*PP3+PK3*PE3+OZ3*OT3+OO3*OI3)/QZ3</f>
        <v>7.4999999999999991</v>
      </c>
      <c r="RB3" s="800">
        <f t="shared" ref="RB3:RB19" si="274" xml:space="preserve"> (OL3*OO3+OW3*OZ3+PH3*PK3+PS3*PV3+QD3*QG3+QO3*QR3)/QZ3</f>
        <v>3.0714285714285716</v>
      </c>
      <c r="RC3" s="801">
        <f t="shared" ref="RC3:RC19" si="275">NZ3+QZ3</f>
        <v>91</v>
      </c>
      <c r="RD3" s="1107">
        <f t="shared" ref="RD3:RD19" si="276" xml:space="preserve"> (RA3*QZ3+NZ3*OA3)/RC3</f>
        <v>6.815384615384616</v>
      </c>
      <c r="RE3" s="802">
        <f t="shared" ref="RE3:RE19" si="277" xml:space="preserve"> (OB3*NZ3+RB3*QZ3)/RC3</f>
        <v>2.5494505494505493</v>
      </c>
      <c r="RF3" s="65" t="str">
        <f t="shared" ref="RF3:RF19" si="278">IF(AND(RE3&lt;1.6),"Cảnh báo KQHT","Lên lớp")</f>
        <v>Lên lớp</v>
      </c>
      <c r="RG3" s="454"/>
      <c r="RH3" s="715">
        <v>9</v>
      </c>
      <c r="RI3" s="460">
        <v>9.5</v>
      </c>
      <c r="RJ3" s="460">
        <v>9</v>
      </c>
      <c r="RK3" s="1145">
        <f t="shared" ref="RK3:RK19" si="279">ROUND((RH3*0.1+RI3*0.3+RJ3*0.6),1)</f>
        <v>9.1999999999999993</v>
      </c>
      <c r="RL3" s="330" t="str">
        <f t="shared" ref="RL3:RL19" si="280">TEXT(RK3,"0.0")</f>
        <v>9.2</v>
      </c>
      <c r="RM3" s="1147" t="str">
        <f t="shared" ref="RM3:RM19" si="281">IF(RK3&gt;=8.5,"A",IF(RK3&gt;=8,"B+",IF(RK3&gt;=7,"B",IF(RK3&gt;=6.5,"C+",IF(RK3&gt;=5.5,"C",IF(RK3&gt;=5,"D+",IF(RK3&gt;=4,"D","F")))))))</f>
        <v>A</v>
      </c>
      <c r="RN3" s="1149">
        <f t="shared" ref="RN3:RN19" si="282">IF(RM3="A",4,IF(RM3="B+",3.5,IF(RM3="B",3,IF(RM3="C+",2.5,IF(RM3="C",2,IF(RM3="D+",1.5,IF(RM3="D",1,0)))))))</f>
        <v>4</v>
      </c>
      <c r="RO3" s="1149" t="str">
        <f t="shared" ref="RO3:RO19" si="283">TEXT(RN3,"0.0")</f>
        <v>4.0</v>
      </c>
      <c r="RP3" s="1151">
        <v>5</v>
      </c>
      <c r="RQ3" s="416">
        <v>5</v>
      </c>
      <c r="RR3" s="289">
        <f t="shared" ref="RR3:RR19" si="284">RP3</f>
        <v>5</v>
      </c>
      <c r="RS3" s="35">
        <f t="shared" ref="RS3:RS19" si="285">(RN3*RP3)/RR3</f>
        <v>4</v>
      </c>
      <c r="RT3" s="36" t="str">
        <f t="shared" ref="RT3:RT19" si="286">TEXT(RS3,"0.00")</f>
        <v>4.00</v>
      </c>
      <c r="RU3" s="1159" t="str">
        <f t="shared" ref="RU3:RU19" si="287">IF(AND(RS3&lt;1),"Cảnh báo KQHT","Lên lớp")</f>
        <v>Lên lớp</v>
      </c>
      <c r="RV3" s="1161">
        <f t="shared" ref="RV3:RV19" si="288">RQ3</f>
        <v>5</v>
      </c>
      <c r="RW3" s="291">
        <f xml:space="preserve"> (RN3*RQ3)/RV3</f>
        <v>4</v>
      </c>
    </row>
    <row r="4" spans="1:491" s="45" customFormat="1" ht="18.75" customHeight="1">
      <c r="A4" s="108">
        <v>3</v>
      </c>
      <c r="B4" s="109" t="s">
        <v>87</v>
      </c>
      <c r="C4" s="79" t="s">
        <v>136</v>
      </c>
      <c r="D4" s="117" t="s">
        <v>90</v>
      </c>
      <c r="E4" s="120" t="s">
        <v>91</v>
      </c>
      <c r="F4" s="78"/>
      <c r="G4" s="110" t="s">
        <v>115</v>
      </c>
      <c r="H4" s="110" t="s">
        <v>8</v>
      </c>
      <c r="I4" s="278" t="s">
        <v>414</v>
      </c>
      <c r="J4" s="483">
        <v>6.8</v>
      </c>
      <c r="K4" s="327" t="str">
        <f t="shared" si="4"/>
        <v>6.8</v>
      </c>
      <c r="L4" s="465" t="str">
        <f t="shared" si="5"/>
        <v>C+</v>
      </c>
      <c r="M4" s="466">
        <f t="shared" si="6"/>
        <v>2.5</v>
      </c>
      <c r="N4" s="436">
        <v>6.7</v>
      </c>
      <c r="O4" s="327" t="str">
        <f t="shared" si="7"/>
        <v>6.7</v>
      </c>
      <c r="P4" s="465" t="str">
        <f t="shared" si="8"/>
        <v>C+</v>
      </c>
      <c r="Q4" s="466">
        <f t="shared" si="9"/>
        <v>2.5</v>
      </c>
      <c r="R4" s="12">
        <v>7</v>
      </c>
      <c r="S4" s="13">
        <v>9</v>
      </c>
      <c r="T4" s="14"/>
      <c r="U4" s="11">
        <f t="shared" si="10"/>
        <v>8.1999999999999993</v>
      </c>
      <c r="V4" s="16">
        <f t="shared" si="11"/>
        <v>8.1999999999999993</v>
      </c>
      <c r="W4" s="327" t="str">
        <f t="shared" si="12"/>
        <v>8.2</v>
      </c>
      <c r="X4" s="22" t="str">
        <f t="shared" si="13"/>
        <v>B+</v>
      </c>
      <c r="Y4" s="20">
        <f t="shared" si="14"/>
        <v>3.5</v>
      </c>
      <c r="Z4" s="39" t="str">
        <f t="shared" si="15"/>
        <v>3.5</v>
      </c>
      <c r="AA4" s="46">
        <v>2</v>
      </c>
      <c r="AB4" s="92">
        <v>2</v>
      </c>
      <c r="AC4" s="168">
        <v>7</v>
      </c>
      <c r="AD4" s="13">
        <v>8</v>
      </c>
      <c r="AE4" s="14"/>
      <c r="AF4" s="11">
        <f t="shared" si="16"/>
        <v>7.6</v>
      </c>
      <c r="AG4" s="16">
        <f t="shared" si="17"/>
        <v>7.6</v>
      </c>
      <c r="AH4" s="327" t="str">
        <f t="shared" si="18"/>
        <v>7.6</v>
      </c>
      <c r="AI4" s="22" t="str">
        <f t="shared" si="19"/>
        <v>B</v>
      </c>
      <c r="AJ4" s="20">
        <f t="shared" si="20"/>
        <v>3</v>
      </c>
      <c r="AK4" s="39" t="str">
        <f t="shared" si="21"/>
        <v>3.0</v>
      </c>
      <c r="AL4" s="46">
        <v>3</v>
      </c>
      <c r="AM4" s="97">
        <v>3</v>
      </c>
      <c r="AN4" s="66">
        <v>9.1999999999999993</v>
      </c>
      <c r="AO4" s="13">
        <v>9</v>
      </c>
      <c r="AP4" s="14"/>
      <c r="AQ4" s="11">
        <f t="shared" si="22"/>
        <v>9.1</v>
      </c>
      <c r="AR4" s="16">
        <f t="shared" si="23"/>
        <v>9.1</v>
      </c>
      <c r="AS4" s="327" t="str">
        <f t="shared" si="24"/>
        <v>9.1</v>
      </c>
      <c r="AT4" s="22" t="str">
        <f t="shared" si="25"/>
        <v>A</v>
      </c>
      <c r="AU4" s="20">
        <f t="shared" si="26"/>
        <v>4</v>
      </c>
      <c r="AV4" s="39" t="str">
        <f t="shared" si="27"/>
        <v>4.0</v>
      </c>
      <c r="AW4" s="46">
        <v>3</v>
      </c>
      <c r="AX4" s="92">
        <v>3</v>
      </c>
      <c r="AY4" s="260">
        <v>5.6</v>
      </c>
      <c r="AZ4" s="13">
        <v>3</v>
      </c>
      <c r="BA4" s="14"/>
      <c r="BB4" s="11">
        <f t="shared" si="28"/>
        <v>4</v>
      </c>
      <c r="BC4" s="16">
        <f t="shared" si="29"/>
        <v>4</v>
      </c>
      <c r="BD4" s="327" t="str">
        <f t="shared" si="30"/>
        <v>4.0</v>
      </c>
      <c r="BE4" s="22" t="str">
        <f t="shared" si="31"/>
        <v>D</v>
      </c>
      <c r="BF4" s="20">
        <f t="shared" si="32"/>
        <v>1</v>
      </c>
      <c r="BG4" s="39" t="str">
        <f t="shared" si="33"/>
        <v>1.0</v>
      </c>
      <c r="BH4" s="46">
        <v>3</v>
      </c>
      <c r="BI4" s="92">
        <v>3</v>
      </c>
      <c r="BJ4" s="12">
        <v>8</v>
      </c>
      <c r="BK4" s="13">
        <v>7</v>
      </c>
      <c r="BL4" s="14"/>
      <c r="BM4" s="17">
        <f t="shared" si="34"/>
        <v>7.4</v>
      </c>
      <c r="BN4" s="18">
        <f t="shared" si="35"/>
        <v>7.4</v>
      </c>
      <c r="BO4" s="323" t="str">
        <f t="shared" si="36"/>
        <v>7.4</v>
      </c>
      <c r="BP4" s="22" t="str">
        <f t="shared" si="37"/>
        <v>B</v>
      </c>
      <c r="BQ4" s="20">
        <f t="shared" si="38"/>
        <v>3</v>
      </c>
      <c r="BR4" s="20" t="str">
        <f t="shared" si="39"/>
        <v>3.0</v>
      </c>
      <c r="BS4" s="46">
        <v>5</v>
      </c>
      <c r="BT4" s="92">
        <v>5</v>
      </c>
      <c r="BU4" s="289">
        <f t="shared" si="40"/>
        <v>16</v>
      </c>
      <c r="BV4" s="35">
        <f t="shared" si="41"/>
        <v>2.875</v>
      </c>
      <c r="BW4" s="36" t="str">
        <f t="shared" si="42"/>
        <v>2.88</v>
      </c>
      <c r="BX4" s="37" t="str">
        <f t="shared" si="43"/>
        <v>Lên lớp</v>
      </c>
      <c r="BY4" s="290">
        <f t="shared" si="44"/>
        <v>16</v>
      </c>
      <c r="BZ4" s="291">
        <f t="shared" si="45"/>
        <v>2.875</v>
      </c>
      <c r="CA4" s="37" t="str">
        <f t="shared" si="46"/>
        <v>Lên lớp</v>
      </c>
      <c r="CB4" s="391"/>
      <c r="CC4" s="394">
        <v>7.2</v>
      </c>
      <c r="CD4" s="65">
        <v>7</v>
      </c>
      <c r="CE4" s="65"/>
      <c r="CF4" s="17">
        <f t="shared" si="47"/>
        <v>7.1</v>
      </c>
      <c r="CG4" s="18">
        <f t="shared" si="48"/>
        <v>7.1</v>
      </c>
      <c r="CH4" s="323" t="str">
        <f t="shared" si="49"/>
        <v>7.1</v>
      </c>
      <c r="CI4" s="22" t="str">
        <f t="shared" si="50"/>
        <v>B</v>
      </c>
      <c r="CJ4" s="20">
        <f t="shared" si="51"/>
        <v>3</v>
      </c>
      <c r="CK4" s="20" t="str">
        <f t="shared" si="52"/>
        <v>3.0</v>
      </c>
      <c r="CL4" s="46">
        <v>2</v>
      </c>
      <c r="CM4" s="92">
        <v>2</v>
      </c>
      <c r="CN4" s="406">
        <v>6.5</v>
      </c>
      <c r="CO4" s="65">
        <v>8</v>
      </c>
      <c r="CQ4" s="17">
        <f t="shared" si="53"/>
        <v>7.4</v>
      </c>
      <c r="CR4" s="18">
        <f t="shared" si="54"/>
        <v>7.4</v>
      </c>
      <c r="CS4" s="323" t="str">
        <f t="shared" si="55"/>
        <v>7.4</v>
      </c>
      <c r="CT4" s="22" t="str">
        <f t="shared" si="56"/>
        <v>B</v>
      </c>
      <c r="CU4" s="20">
        <f t="shared" si="57"/>
        <v>3</v>
      </c>
      <c r="CV4" s="20" t="str">
        <f t="shared" si="58"/>
        <v>3.0</v>
      </c>
      <c r="CW4" s="46">
        <v>2</v>
      </c>
      <c r="CX4" s="95">
        <v>2</v>
      </c>
      <c r="CY4" s="417">
        <v>5.7</v>
      </c>
      <c r="CZ4" s="86">
        <v>7</v>
      </c>
      <c r="DA4" s="74"/>
      <c r="DB4" s="17">
        <f t="shared" si="59"/>
        <v>6.5</v>
      </c>
      <c r="DC4" s="18">
        <f t="shared" si="60"/>
        <v>6.5</v>
      </c>
      <c r="DD4" s="323" t="str">
        <f t="shared" si="61"/>
        <v>6.5</v>
      </c>
      <c r="DE4" s="22" t="str">
        <f t="shared" si="62"/>
        <v>C+</v>
      </c>
      <c r="DF4" s="20">
        <f t="shared" si="63"/>
        <v>2.5</v>
      </c>
      <c r="DG4" s="20" t="str">
        <f t="shared" si="64"/>
        <v>2.5</v>
      </c>
      <c r="DH4" s="46">
        <v>3</v>
      </c>
      <c r="DI4" s="416">
        <v>3</v>
      </c>
      <c r="DJ4" s="417">
        <v>5.9</v>
      </c>
      <c r="DK4" s="65">
        <v>4</v>
      </c>
      <c r="DL4" s="65"/>
      <c r="DM4" s="17">
        <f t="shared" si="65"/>
        <v>4.8</v>
      </c>
      <c r="DN4" s="18">
        <f t="shared" si="66"/>
        <v>4.8</v>
      </c>
      <c r="DO4" s="1028" t="str">
        <f t="shared" si="67"/>
        <v>4.8</v>
      </c>
      <c r="DP4" s="22" t="str">
        <f t="shared" si="68"/>
        <v>D</v>
      </c>
      <c r="DQ4" s="20">
        <f t="shared" si="69"/>
        <v>1</v>
      </c>
      <c r="DR4" s="20" t="str">
        <f t="shared" si="70"/>
        <v>1.0</v>
      </c>
      <c r="DS4" s="46">
        <v>4</v>
      </c>
      <c r="DT4" s="416">
        <v>4</v>
      </c>
      <c r="DU4" s="417">
        <v>7.9</v>
      </c>
      <c r="DV4" s="65">
        <v>6</v>
      </c>
      <c r="DX4" s="17">
        <f t="shared" si="71"/>
        <v>6.8</v>
      </c>
      <c r="DY4" s="18">
        <f t="shared" si="72"/>
        <v>6.8</v>
      </c>
      <c r="DZ4" s="1028" t="str">
        <f t="shared" si="73"/>
        <v>6.8</v>
      </c>
      <c r="EA4" s="22" t="str">
        <f t="shared" si="74"/>
        <v>C+</v>
      </c>
      <c r="EB4" s="20">
        <f t="shared" si="75"/>
        <v>2.5</v>
      </c>
      <c r="EC4" s="20" t="str">
        <f t="shared" si="76"/>
        <v>2.5</v>
      </c>
      <c r="ED4" s="46">
        <v>3</v>
      </c>
      <c r="EE4" s="416">
        <v>3</v>
      </c>
      <c r="EF4" s="417">
        <v>7.2</v>
      </c>
      <c r="EG4" s="86">
        <v>8</v>
      </c>
      <c r="EI4" s="17">
        <f t="shared" si="77"/>
        <v>7.7</v>
      </c>
      <c r="EJ4" s="18">
        <f t="shared" si="78"/>
        <v>7.7</v>
      </c>
      <c r="EK4" s="1028" t="str">
        <f t="shared" si="79"/>
        <v>7.7</v>
      </c>
      <c r="EL4" s="22" t="str">
        <f t="shared" si="80"/>
        <v>B</v>
      </c>
      <c r="EM4" s="20">
        <f t="shared" si="81"/>
        <v>3</v>
      </c>
      <c r="EN4" s="20" t="str">
        <f t="shared" si="82"/>
        <v>3.0</v>
      </c>
      <c r="EO4" s="46">
        <v>3</v>
      </c>
      <c r="EP4" s="416">
        <v>3</v>
      </c>
      <c r="EQ4" s="417">
        <v>6.2</v>
      </c>
      <c r="ER4" s="65">
        <v>5</v>
      </c>
      <c r="ET4" s="17">
        <f t="shared" si="83"/>
        <v>5.5</v>
      </c>
      <c r="EU4" s="18">
        <f t="shared" si="84"/>
        <v>5.5</v>
      </c>
      <c r="EV4" s="1028" t="str">
        <f t="shared" si="85"/>
        <v>5.5</v>
      </c>
      <c r="EW4" s="22" t="str">
        <f t="shared" si="86"/>
        <v>C</v>
      </c>
      <c r="EX4" s="20">
        <f t="shared" si="87"/>
        <v>2</v>
      </c>
      <c r="EY4" s="20" t="str">
        <f t="shared" si="88"/>
        <v>2.0</v>
      </c>
      <c r="EZ4" s="46">
        <v>3</v>
      </c>
      <c r="FA4" s="416">
        <v>3</v>
      </c>
      <c r="FB4" s="515">
        <f t="shared" si="89"/>
        <v>20</v>
      </c>
      <c r="FC4" s="35">
        <f t="shared" si="90"/>
        <v>2.2999999999999998</v>
      </c>
      <c r="FD4" s="36" t="str">
        <f t="shared" si="91"/>
        <v>2.30</v>
      </c>
      <c r="FE4" s="86" t="str">
        <f t="shared" si="92"/>
        <v>Lên lớp</v>
      </c>
      <c r="FF4" s="501">
        <f t="shared" si="93"/>
        <v>36</v>
      </c>
      <c r="FG4" s="35">
        <f t="shared" si="94"/>
        <v>2.5555555555555554</v>
      </c>
      <c r="FH4" s="36" t="str">
        <f t="shared" si="95"/>
        <v>2.56</v>
      </c>
      <c r="FI4" s="530">
        <f t="shared" si="96"/>
        <v>36</v>
      </c>
      <c r="FJ4" s="502">
        <f t="shared" si="97"/>
        <v>2.5555555555555554</v>
      </c>
      <c r="FK4" s="503" t="str">
        <f t="shared" si="98"/>
        <v>Lên lớp</v>
      </c>
      <c r="FL4" s="452"/>
      <c r="FM4" s="417">
        <v>8.8000000000000007</v>
      </c>
      <c r="FN4" s="65">
        <v>1</v>
      </c>
      <c r="FO4" s="65"/>
      <c r="FP4" s="17">
        <f t="shared" si="99"/>
        <v>4.0999999999999996</v>
      </c>
      <c r="FQ4" s="18">
        <f t="shared" si="100"/>
        <v>4.0999999999999996</v>
      </c>
      <c r="FR4" s="323" t="str">
        <f t="shared" si="101"/>
        <v>4.1</v>
      </c>
      <c r="FS4" s="22" t="str">
        <f t="shared" si="102"/>
        <v>D</v>
      </c>
      <c r="FT4" s="20">
        <f t="shared" si="103"/>
        <v>1</v>
      </c>
      <c r="FU4" s="20" t="str">
        <f t="shared" si="104"/>
        <v>1.0</v>
      </c>
      <c r="FV4" s="46">
        <v>3</v>
      </c>
      <c r="FW4" s="416">
        <v>3</v>
      </c>
      <c r="FX4" s="417">
        <v>7.2</v>
      </c>
      <c r="FY4" s="599">
        <v>4</v>
      </c>
      <c r="FZ4" s="599"/>
      <c r="GA4" s="17">
        <f t="shared" si="105"/>
        <v>5.3</v>
      </c>
      <c r="GB4" s="18">
        <f t="shared" si="106"/>
        <v>5.3</v>
      </c>
      <c r="GC4" s="323" t="str">
        <f t="shared" si="107"/>
        <v>5.3</v>
      </c>
      <c r="GD4" s="22" t="str">
        <f t="shared" si="108"/>
        <v>D+</v>
      </c>
      <c r="GE4" s="20">
        <f t="shared" si="109"/>
        <v>1.5</v>
      </c>
      <c r="GF4" s="20" t="str">
        <f t="shared" si="110"/>
        <v>1.5</v>
      </c>
      <c r="GG4" s="46">
        <v>3</v>
      </c>
      <c r="GH4" s="416">
        <v>3</v>
      </c>
      <c r="GI4" s="417">
        <v>7.2</v>
      </c>
      <c r="GJ4" s="65">
        <v>7</v>
      </c>
      <c r="GK4" s="65"/>
      <c r="GL4" s="17">
        <f t="shared" si="111"/>
        <v>7.1</v>
      </c>
      <c r="GM4" s="18">
        <f t="shared" si="112"/>
        <v>7.1</v>
      </c>
      <c r="GN4" s="323" t="str">
        <f t="shared" si="113"/>
        <v>7.1</v>
      </c>
      <c r="GO4" s="22" t="str">
        <f t="shared" si="114"/>
        <v>B</v>
      </c>
      <c r="GP4" s="20">
        <f t="shared" si="115"/>
        <v>3</v>
      </c>
      <c r="GQ4" s="20" t="str">
        <f t="shared" si="116"/>
        <v>3.0</v>
      </c>
      <c r="GR4" s="46">
        <v>2</v>
      </c>
      <c r="GS4" s="416">
        <v>2</v>
      </c>
      <c r="GT4" s="417">
        <v>7.7</v>
      </c>
      <c r="GU4" s="86">
        <v>5</v>
      </c>
      <c r="GV4" s="65"/>
      <c r="GW4" s="17">
        <f t="shared" si="117"/>
        <v>6.1</v>
      </c>
      <c r="GX4" s="18">
        <f t="shared" si="118"/>
        <v>6.1</v>
      </c>
      <c r="GY4" s="323" t="str">
        <f t="shared" si="119"/>
        <v>6.1</v>
      </c>
      <c r="GZ4" s="22" t="str">
        <f t="shared" si="120"/>
        <v>C</v>
      </c>
      <c r="HA4" s="20">
        <f t="shared" si="121"/>
        <v>2</v>
      </c>
      <c r="HB4" s="20" t="str">
        <f t="shared" si="122"/>
        <v>2.0</v>
      </c>
      <c r="HC4" s="46">
        <v>3</v>
      </c>
      <c r="HD4" s="416">
        <v>3</v>
      </c>
      <c r="HE4" s="417">
        <v>8</v>
      </c>
      <c r="HF4" s="599">
        <v>9</v>
      </c>
      <c r="HG4" s="599"/>
      <c r="HH4" s="17">
        <f t="shared" si="123"/>
        <v>8.6</v>
      </c>
      <c r="HI4" s="18">
        <f t="shared" si="124"/>
        <v>8.6</v>
      </c>
      <c r="HJ4" s="323" t="str">
        <f t="shared" si="125"/>
        <v>8.6</v>
      </c>
      <c r="HK4" s="22" t="str">
        <f t="shared" si="126"/>
        <v>A</v>
      </c>
      <c r="HL4" s="20">
        <f t="shared" si="127"/>
        <v>4</v>
      </c>
      <c r="HM4" s="20" t="str">
        <f t="shared" si="128"/>
        <v>4.0</v>
      </c>
      <c r="HN4" s="46">
        <v>2</v>
      </c>
      <c r="HO4" s="416">
        <v>2</v>
      </c>
      <c r="HP4" s="406">
        <v>8</v>
      </c>
      <c r="HQ4" s="65">
        <v>9</v>
      </c>
      <c r="HR4" s="65"/>
      <c r="HS4" s="17">
        <f t="shared" si="129"/>
        <v>8.6</v>
      </c>
      <c r="HT4" s="18">
        <f t="shared" si="130"/>
        <v>8.6</v>
      </c>
      <c r="HU4" s="323" t="str">
        <f t="shared" si="131"/>
        <v>8.6</v>
      </c>
      <c r="HV4" s="22" t="str">
        <f t="shared" si="132"/>
        <v>A</v>
      </c>
      <c r="HW4" s="20">
        <f t="shared" si="133"/>
        <v>4</v>
      </c>
      <c r="HX4" s="20" t="str">
        <f t="shared" si="134"/>
        <v>4.0</v>
      </c>
      <c r="HY4" s="46">
        <v>4</v>
      </c>
      <c r="HZ4" s="95">
        <v>4</v>
      </c>
      <c r="IA4" s="417">
        <v>8</v>
      </c>
      <c r="IB4" s="599">
        <v>8</v>
      </c>
      <c r="IC4" s="599"/>
      <c r="ID4" s="17">
        <f t="shared" si="135"/>
        <v>8</v>
      </c>
      <c r="IE4" s="18">
        <f t="shared" si="136"/>
        <v>8</v>
      </c>
      <c r="IF4" s="323" t="str">
        <f t="shared" si="137"/>
        <v>8.0</v>
      </c>
      <c r="IG4" s="22" t="str">
        <f t="shared" si="138"/>
        <v>B+</v>
      </c>
      <c r="IH4" s="20">
        <f t="shared" si="139"/>
        <v>3.5</v>
      </c>
      <c r="II4" s="20" t="str">
        <f t="shared" si="140"/>
        <v>3.5</v>
      </c>
      <c r="IJ4" s="46">
        <v>1</v>
      </c>
      <c r="IK4" s="416">
        <v>1</v>
      </c>
      <c r="IL4" s="585">
        <v>8.6999999999999993</v>
      </c>
      <c r="IM4" s="599">
        <v>7</v>
      </c>
      <c r="IN4" s="599"/>
      <c r="IO4" s="17">
        <f t="shared" si="141"/>
        <v>7.7</v>
      </c>
      <c r="IP4" s="18">
        <f t="shared" si="142"/>
        <v>7.7</v>
      </c>
      <c r="IQ4" s="323" t="str">
        <f t="shared" si="143"/>
        <v>7.7</v>
      </c>
      <c r="IR4" s="22" t="str">
        <f t="shared" si="144"/>
        <v>B</v>
      </c>
      <c r="IS4" s="20">
        <f t="shared" si="145"/>
        <v>3</v>
      </c>
      <c r="IT4" s="20" t="str">
        <f t="shared" si="146"/>
        <v>3.0</v>
      </c>
      <c r="IU4" s="46">
        <v>2</v>
      </c>
      <c r="IV4" s="416">
        <v>2</v>
      </c>
      <c r="IW4" s="417">
        <v>7.2</v>
      </c>
      <c r="IX4" s="599">
        <v>4</v>
      </c>
      <c r="IY4" s="599"/>
      <c r="IZ4" s="17">
        <f t="shared" si="147"/>
        <v>5.3</v>
      </c>
      <c r="JA4" s="18">
        <f t="shared" si="148"/>
        <v>5.3</v>
      </c>
      <c r="JB4" s="323" t="str">
        <f t="shared" si="149"/>
        <v>5.3</v>
      </c>
      <c r="JC4" s="22" t="str">
        <f t="shared" si="150"/>
        <v>D+</v>
      </c>
      <c r="JD4" s="20">
        <f t="shared" si="151"/>
        <v>1.5</v>
      </c>
      <c r="JE4" s="20" t="str">
        <f t="shared" si="152"/>
        <v>1.5</v>
      </c>
      <c r="JF4" s="46">
        <v>3</v>
      </c>
      <c r="JG4" s="416">
        <v>3</v>
      </c>
      <c r="JH4" s="515">
        <f t="shared" si="153"/>
        <v>23</v>
      </c>
      <c r="JI4" s="35">
        <f t="shared" si="154"/>
        <v>2.5</v>
      </c>
      <c r="JJ4" s="36" t="str">
        <f t="shared" si="155"/>
        <v>2.50</v>
      </c>
      <c r="JK4" s="37" t="str">
        <f t="shared" si="156"/>
        <v>Lên lớp</v>
      </c>
      <c r="JL4" s="289">
        <f t="shared" si="157"/>
        <v>59</v>
      </c>
      <c r="JM4" s="35">
        <f t="shared" si="158"/>
        <v>2.5338983050847457</v>
      </c>
      <c r="JN4" s="36" t="str">
        <f t="shared" si="159"/>
        <v>2.53</v>
      </c>
      <c r="JO4" s="290">
        <f t="shared" si="160"/>
        <v>23</v>
      </c>
      <c r="JP4" s="291">
        <f t="shared" si="161"/>
        <v>2.5</v>
      </c>
      <c r="JQ4" s="679">
        <f t="shared" si="162"/>
        <v>59</v>
      </c>
      <c r="JR4" s="1036">
        <f t="shared" si="163"/>
        <v>6.6915254237288115</v>
      </c>
      <c r="JS4" s="680">
        <f t="shared" si="164"/>
        <v>2.5338983050847457</v>
      </c>
      <c r="JT4" s="37" t="str">
        <f t="shared" si="165"/>
        <v>Lên lớp</v>
      </c>
      <c r="JU4" s="225"/>
      <c r="JV4" s="417">
        <v>8.1999999999999993</v>
      </c>
      <c r="JW4" s="65">
        <v>4</v>
      </c>
      <c r="JX4" s="65"/>
      <c r="JY4" s="17">
        <f t="shared" si="166"/>
        <v>5.7</v>
      </c>
      <c r="JZ4" s="18">
        <f t="shared" si="167"/>
        <v>5.7</v>
      </c>
      <c r="KA4" s="1032" t="str">
        <f t="shared" si="168"/>
        <v>5.7</v>
      </c>
      <c r="KB4" s="22" t="str">
        <f t="shared" si="169"/>
        <v>C</v>
      </c>
      <c r="KC4" s="20">
        <f t="shared" si="170"/>
        <v>2</v>
      </c>
      <c r="KD4" s="20" t="str">
        <f t="shared" si="171"/>
        <v>2.0</v>
      </c>
      <c r="KE4" s="46">
        <v>3</v>
      </c>
      <c r="KF4" s="416">
        <v>3</v>
      </c>
      <c r="KG4" s="406">
        <v>7.7</v>
      </c>
      <c r="KH4" s="65">
        <v>9</v>
      </c>
      <c r="KI4" s="65"/>
      <c r="KJ4" s="17">
        <f t="shared" si="172"/>
        <v>8.5</v>
      </c>
      <c r="KK4" s="18">
        <f t="shared" si="173"/>
        <v>8.5</v>
      </c>
      <c r="KL4" s="1032" t="str">
        <f t="shared" si="174"/>
        <v>8.5</v>
      </c>
      <c r="KM4" s="22" t="str">
        <f t="shared" si="175"/>
        <v>A</v>
      </c>
      <c r="KN4" s="20">
        <f t="shared" si="176"/>
        <v>4</v>
      </c>
      <c r="KO4" s="20" t="str">
        <f t="shared" si="177"/>
        <v>4.0</v>
      </c>
      <c r="KP4" s="46">
        <v>2</v>
      </c>
      <c r="KQ4" s="416">
        <v>2</v>
      </c>
      <c r="KR4" s="406">
        <v>9</v>
      </c>
      <c r="KS4" s="65">
        <v>8</v>
      </c>
      <c r="KT4" s="65"/>
      <c r="KU4" s="17">
        <f t="shared" si="178"/>
        <v>8.4</v>
      </c>
      <c r="KV4" s="18">
        <f t="shared" si="179"/>
        <v>8.4</v>
      </c>
      <c r="KW4" s="1032" t="str">
        <f t="shared" si="180"/>
        <v>8.4</v>
      </c>
      <c r="KX4" s="22" t="str">
        <f t="shared" si="181"/>
        <v>B+</v>
      </c>
      <c r="KY4" s="20">
        <f t="shared" si="182"/>
        <v>3.5</v>
      </c>
      <c r="KZ4" s="20" t="str">
        <f t="shared" si="183"/>
        <v>3.5</v>
      </c>
      <c r="LA4" s="46">
        <v>3</v>
      </c>
      <c r="LB4" s="95">
        <v>3</v>
      </c>
      <c r="LC4" s="417">
        <v>9</v>
      </c>
      <c r="LD4" s="65">
        <v>9</v>
      </c>
      <c r="LE4" s="65"/>
      <c r="LF4" s="17">
        <f t="shared" si="184"/>
        <v>9</v>
      </c>
      <c r="LG4" s="18">
        <f t="shared" si="185"/>
        <v>9</v>
      </c>
      <c r="LH4" s="1032" t="str">
        <f t="shared" si="186"/>
        <v>9.0</v>
      </c>
      <c r="LI4" s="22" t="str">
        <f t="shared" si="187"/>
        <v>A</v>
      </c>
      <c r="LJ4" s="20">
        <f t="shared" si="188"/>
        <v>4</v>
      </c>
      <c r="LK4" s="20" t="str">
        <f t="shared" si="189"/>
        <v>4.0</v>
      </c>
      <c r="LL4" s="46">
        <v>2</v>
      </c>
      <c r="LM4" s="416">
        <v>2</v>
      </c>
      <c r="LN4" s="406">
        <v>7.8</v>
      </c>
      <c r="LO4" s="65">
        <v>7</v>
      </c>
      <c r="LP4" s="65"/>
      <c r="LQ4" s="17">
        <f t="shared" si="190"/>
        <v>7.3</v>
      </c>
      <c r="LR4" s="18">
        <f t="shared" si="191"/>
        <v>7.3</v>
      </c>
      <c r="LS4" s="1032" t="str">
        <f t="shared" si="192"/>
        <v>7.3</v>
      </c>
      <c r="LT4" s="22" t="str">
        <f t="shared" si="193"/>
        <v>B</v>
      </c>
      <c r="LU4" s="20">
        <f t="shared" si="194"/>
        <v>3</v>
      </c>
      <c r="LV4" s="20" t="str">
        <f t="shared" si="195"/>
        <v>3.0</v>
      </c>
      <c r="LW4" s="46">
        <v>2</v>
      </c>
      <c r="LX4" s="95">
        <v>2</v>
      </c>
      <c r="LY4" s="417">
        <v>8.6999999999999993</v>
      </c>
      <c r="LZ4" s="65">
        <v>7</v>
      </c>
      <c r="MA4" s="65"/>
      <c r="MB4" s="17">
        <f t="shared" si="196"/>
        <v>7.7</v>
      </c>
      <c r="MC4" s="18">
        <f t="shared" si="197"/>
        <v>7.7</v>
      </c>
      <c r="MD4" s="1029" t="str">
        <f t="shared" si="198"/>
        <v>7.7</v>
      </c>
      <c r="ME4" s="22" t="str">
        <f t="shared" si="199"/>
        <v>B</v>
      </c>
      <c r="MF4" s="20">
        <f t="shared" si="200"/>
        <v>3</v>
      </c>
      <c r="MG4" s="20" t="str">
        <f t="shared" si="201"/>
        <v>3.0</v>
      </c>
      <c r="MH4" s="46">
        <v>2</v>
      </c>
      <c r="MI4" s="416">
        <v>2</v>
      </c>
      <c r="MJ4" s="417">
        <v>8</v>
      </c>
      <c r="MK4" s="86">
        <v>8</v>
      </c>
      <c r="ML4" s="86"/>
      <c r="MM4" s="17">
        <f t="shared" si="202"/>
        <v>8</v>
      </c>
      <c r="MN4" s="18">
        <f t="shared" si="203"/>
        <v>8</v>
      </c>
      <c r="MO4" s="1032" t="str">
        <f t="shared" si="204"/>
        <v>8.0</v>
      </c>
      <c r="MP4" s="22" t="str">
        <f t="shared" si="205"/>
        <v>B+</v>
      </c>
      <c r="MQ4" s="20">
        <f t="shared" si="206"/>
        <v>3.5</v>
      </c>
      <c r="MR4" s="20" t="str">
        <f t="shared" si="207"/>
        <v>3.5</v>
      </c>
      <c r="MS4" s="46">
        <v>1</v>
      </c>
      <c r="MT4" s="416">
        <v>1</v>
      </c>
      <c r="MU4" s="417">
        <v>8</v>
      </c>
      <c r="MV4" s="65">
        <v>7</v>
      </c>
      <c r="MW4" s="65"/>
      <c r="MX4" s="17">
        <f t="shared" si="208"/>
        <v>7.4</v>
      </c>
      <c r="MY4" s="18">
        <f t="shared" si="209"/>
        <v>7.4</v>
      </c>
      <c r="MZ4" s="1032" t="str">
        <f t="shared" si="210"/>
        <v>7.4</v>
      </c>
      <c r="NA4" s="22" t="str">
        <f t="shared" si="211"/>
        <v>B</v>
      </c>
      <c r="NB4" s="20">
        <f t="shared" si="212"/>
        <v>3</v>
      </c>
      <c r="NC4" s="20" t="str">
        <f t="shared" si="213"/>
        <v>3.0</v>
      </c>
      <c r="ND4" s="46">
        <v>1</v>
      </c>
      <c r="NE4" s="416">
        <v>1</v>
      </c>
      <c r="NF4" s="417">
        <v>6.8</v>
      </c>
      <c r="NG4" s="65">
        <v>3</v>
      </c>
      <c r="NH4" s="776"/>
      <c r="NI4" s="17">
        <f t="shared" si="214"/>
        <v>4.5</v>
      </c>
      <c r="NJ4" s="18">
        <f t="shared" si="215"/>
        <v>4.5</v>
      </c>
      <c r="NK4" s="1029" t="str">
        <f t="shared" si="216"/>
        <v>4.5</v>
      </c>
      <c r="NL4" s="22" t="str">
        <f t="shared" si="217"/>
        <v>D</v>
      </c>
      <c r="NM4" s="20">
        <f t="shared" si="218"/>
        <v>1</v>
      </c>
      <c r="NN4" s="20" t="str">
        <f t="shared" si="219"/>
        <v>1.0</v>
      </c>
      <c r="NO4" s="46">
        <v>2</v>
      </c>
      <c r="NP4" s="416">
        <v>2</v>
      </c>
      <c r="NQ4" s="289">
        <f t="shared" si="220"/>
        <v>18</v>
      </c>
      <c r="NR4" s="35">
        <f t="shared" si="221"/>
        <v>2.9444444444444446</v>
      </c>
      <c r="NS4" s="36" t="str">
        <f t="shared" si="222"/>
        <v>2.94</v>
      </c>
      <c r="NT4" s="37" t="str">
        <f t="shared" si="223"/>
        <v>Lên lớp</v>
      </c>
      <c r="NU4" s="289">
        <f t="shared" si="0"/>
        <v>77</v>
      </c>
      <c r="NV4" s="35">
        <f t="shared" si="1"/>
        <v>2.6298701298701297</v>
      </c>
      <c r="NW4" s="36" t="str">
        <f t="shared" si="224"/>
        <v>2.63</v>
      </c>
      <c r="NX4" s="290">
        <f t="shared" si="225"/>
        <v>18</v>
      </c>
      <c r="NY4" s="291">
        <f t="shared" si="226"/>
        <v>2.9444444444444446</v>
      </c>
      <c r="NZ4" s="679">
        <f t="shared" si="2"/>
        <v>77</v>
      </c>
      <c r="OA4" s="1031">
        <f t="shared" si="227"/>
        <v>6.8376623376623362</v>
      </c>
      <c r="OB4" s="680">
        <f t="shared" si="3"/>
        <v>2.6298701298701297</v>
      </c>
      <c r="OC4" s="37" t="str">
        <f t="shared" si="228"/>
        <v>Lên lớp</v>
      </c>
      <c r="OD4" s="225"/>
      <c r="OE4" s="417">
        <v>6.6</v>
      </c>
      <c r="OF4" s="599">
        <v>5</v>
      </c>
      <c r="OG4" s="599"/>
      <c r="OH4" s="17">
        <f t="shared" si="229"/>
        <v>5.6</v>
      </c>
      <c r="OI4" s="18">
        <f t="shared" si="230"/>
        <v>5.6</v>
      </c>
      <c r="OJ4" s="323" t="str">
        <f t="shared" si="231"/>
        <v>5.6</v>
      </c>
      <c r="OK4" s="22" t="str">
        <f t="shared" si="232"/>
        <v>C</v>
      </c>
      <c r="OL4" s="20">
        <f t="shared" si="233"/>
        <v>2</v>
      </c>
      <c r="OM4" s="20" t="str">
        <f t="shared" si="234"/>
        <v>2.0</v>
      </c>
      <c r="ON4" s="46">
        <v>3</v>
      </c>
      <c r="OO4" s="95">
        <v>3</v>
      </c>
      <c r="OP4" s="417">
        <v>7.6</v>
      </c>
      <c r="OQ4" s="599">
        <v>6</v>
      </c>
      <c r="OR4" s="599"/>
      <c r="OS4" s="17">
        <f t="shared" si="235"/>
        <v>6.6</v>
      </c>
      <c r="OT4" s="18">
        <f t="shared" si="236"/>
        <v>6.6</v>
      </c>
      <c r="OU4" s="1028" t="str">
        <f t="shared" si="237"/>
        <v>6.6</v>
      </c>
      <c r="OV4" s="22" t="str">
        <f t="shared" si="238"/>
        <v>C+</v>
      </c>
      <c r="OW4" s="20">
        <f t="shared" si="239"/>
        <v>2.5</v>
      </c>
      <c r="OX4" s="20" t="str">
        <f t="shared" si="240"/>
        <v>2.5</v>
      </c>
      <c r="OY4" s="46">
        <v>3</v>
      </c>
      <c r="OZ4" s="416">
        <v>3</v>
      </c>
      <c r="PA4" s="417">
        <v>6.8</v>
      </c>
      <c r="PB4" s="599">
        <v>7</v>
      </c>
      <c r="PC4" s="599"/>
      <c r="PD4" s="17">
        <f t="shared" si="241"/>
        <v>6.9</v>
      </c>
      <c r="PE4" s="18">
        <f t="shared" si="242"/>
        <v>6.9</v>
      </c>
      <c r="PF4" s="323" t="str">
        <f t="shared" si="243"/>
        <v>6.9</v>
      </c>
      <c r="PG4" s="22" t="str">
        <f t="shared" si="244"/>
        <v>C+</v>
      </c>
      <c r="PH4" s="20">
        <f t="shared" si="245"/>
        <v>2.5</v>
      </c>
      <c r="PI4" s="20" t="str">
        <f t="shared" si="246"/>
        <v>2.5</v>
      </c>
      <c r="PJ4" s="46">
        <v>1</v>
      </c>
      <c r="PK4" s="416">
        <v>1</v>
      </c>
      <c r="PL4" s="406">
        <v>8</v>
      </c>
      <c r="PM4" s="337">
        <v>7</v>
      </c>
      <c r="PN4" s="337"/>
      <c r="PO4" s="17">
        <f t="shared" si="247"/>
        <v>7.4</v>
      </c>
      <c r="PP4" s="18">
        <f t="shared" si="248"/>
        <v>7.4</v>
      </c>
      <c r="PQ4" s="323" t="str">
        <f t="shared" si="249"/>
        <v>7.4</v>
      </c>
      <c r="PR4" s="22" t="str">
        <f t="shared" si="250"/>
        <v>B</v>
      </c>
      <c r="PS4" s="20">
        <f t="shared" si="251"/>
        <v>3</v>
      </c>
      <c r="PT4" s="20" t="str">
        <f t="shared" si="252"/>
        <v>3.0</v>
      </c>
      <c r="PU4" s="46">
        <v>1</v>
      </c>
      <c r="PV4" s="416">
        <v>1</v>
      </c>
      <c r="PW4" s="406">
        <v>6</v>
      </c>
      <c r="PX4" s="599">
        <v>7</v>
      </c>
      <c r="PY4" s="599"/>
      <c r="PZ4" s="17">
        <f t="shared" si="253"/>
        <v>6.6</v>
      </c>
      <c r="QA4" s="18">
        <f t="shared" si="254"/>
        <v>6.6</v>
      </c>
      <c r="QB4" s="323" t="str">
        <f t="shared" si="255"/>
        <v>6.6</v>
      </c>
      <c r="QC4" s="22" t="str">
        <f t="shared" si="256"/>
        <v>C+</v>
      </c>
      <c r="QD4" s="20">
        <f t="shared" si="257"/>
        <v>2.5</v>
      </c>
      <c r="QE4" s="20" t="str">
        <f t="shared" si="258"/>
        <v>2.5</v>
      </c>
      <c r="QF4" s="46">
        <v>2</v>
      </c>
      <c r="QG4" s="416">
        <v>2</v>
      </c>
      <c r="QH4" s="417">
        <v>8</v>
      </c>
      <c r="QI4" s="337">
        <v>8</v>
      </c>
      <c r="QJ4" s="337"/>
      <c r="QK4" s="11">
        <f t="shared" si="259"/>
        <v>8</v>
      </c>
      <c r="QL4" s="16">
        <f t="shared" si="260"/>
        <v>8</v>
      </c>
      <c r="QM4" s="1037" t="str">
        <f t="shared" si="261"/>
        <v>8.0</v>
      </c>
      <c r="QN4" s="22" t="str">
        <f t="shared" si="262"/>
        <v>B+</v>
      </c>
      <c r="QO4" s="20">
        <f t="shared" si="263"/>
        <v>3.5</v>
      </c>
      <c r="QP4" s="1019" t="str">
        <f t="shared" si="264"/>
        <v>3.5</v>
      </c>
      <c r="QQ4" s="46">
        <v>4</v>
      </c>
      <c r="QR4" s="196">
        <v>4</v>
      </c>
      <c r="QS4" s="515">
        <f t="shared" si="265"/>
        <v>14</v>
      </c>
      <c r="QT4" s="35">
        <f t="shared" si="266"/>
        <v>2.7142857142857144</v>
      </c>
      <c r="QU4" s="36" t="str">
        <f t="shared" si="267"/>
        <v>2.71</v>
      </c>
      <c r="QV4" s="65" t="str">
        <f t="shared" si="268"/>
        <v>Lên lớp</v>
      </c>
      <c r="QW4" s="501">
        <f t="shared" si="269"/>
        <v>91</v>
      </c>
      <c r="QX4" s="35">
        <f t="shared" si="270"/>
        <v>2.6428571428571428</v>
      </c>
      <c r="QY4" s="36" t="str">
        <f t="shared" si="271"/>
        <v>2.64</v>
      </c>
      <c r="QZ4" s="799">
        <f t="shared" si="272"/>
        <v>14</v>
      </c>
      <c r="RA4" s="1105">
        <f t="shared" si="273"/>
        <v>6.8642857142857139</v>
      </c>
      <c r="RB4" s="800">
        <f t="shared" si="274"/>
        <v>2.7142857142857144</v>
      </c>
      <c r="RC4" s="801">
        <f t="shared" si="275"/>
        <v>91</v>
      </c>
      <c r="RD4" s="1107">
        <f t="shared" si="276"/>
        <v>6.8417582417582405</v>
      </c>
      <c r="RE4" s="802">
        <f t="shared" si="277"/>
        <v>2.6428571428571428</v>
      </c>
      <c r="RF4" s="65" t="str">
        <f t="shared" si="278"/>
        <v>Lên lớp</v>
      </c>
      <c r="RG4" s="454"/>
      <c r="RH4" s="715">
        <v>9</v>
      </c>
      <c r="RI4" s="460">
        <v>9</v>
      </c>
      <c r="RJ4" s="460">
        <v>9.1999999999999993</v>
      </c>
      <c r="RK4" s="1145">
        <f t="shared" si="279"/>
        <v>9.1</v>
      </c>
      <c r="RL4" s="330" t="str">
        <f t="shared" si="280"/>
        <v>9.1</v>
      </c>
      <c r="RM4" s="1147" t="str">
        <f t="shared" si="281"/>
        <v>A</v>
      </c>
      <c r="RN4" s="1149">
        <f t="shared" si="282"/>
        <v>4</v>
      </c>
      <c r="RO4" s="1149" t="str">
        <f t="shared" si="283"/>
        <v>4.0</v>
      </c>
      <c r="RP4" s="1151">
        <v>5</v>
      </c>
      <c r="RQ4" s="416">
        <v>5</v>
      </c>
      <c r="RR4" s="289">
        <f t="shared" si="284"/>
        <v>5</v>
      </c>
      <c r="RS4" s="35">
        <f t="shared" si="285"/>
        <v>4</v>
      </c>
      <c r="RT4" s="36" t="str">
        <f t="shared" si="286"/>
        <v>4.00</v>
      </c>
      <c r="RU4" s="1159" t="str">
        <f t="shared" si="287"/>
        <v>Lên lớp</v>
      </c>
      <c r="RV4" s="1161">
        <f t="shared" si="288"/>
        <v>5</v>
      </c>
      <c r="RW4" s="291">
        <f xml:space="preserve"> (RN4*RQ4)/RV4</f>
        <v>4</v>
      </c>
    </row>
    <row r="5" spans="1:491" s="45" customFormat="1" ht="18.75" customHeight="1">
      <c r="A5" s="108">
        <v>6</v>
      </c>
      <c r="B5" s="109" t="s">
        <v>87</v>
      </c>
      <c r="C5" s="79" t="s">
        <v>139</v>
      </c>
      <c r="D5" s="118" t="s">
        <v>12</v>
      </c>
      <c r="E5" s="121" t="s">
        <v>94</v>
      </c>
      <c r="F5" s="78"/>
      <c r="G5" s="110" t="s">
        <v>118</v>
      </c>
      <c r="H5" s="110" t="s">
        <v>8</v>
      </c>
      <c r="I5" s="278" t="s">
        <v>417</v>
      </c>
      <c r="J5" s="483">
        <v>6</v>
      </c>
      <c r="K5" s="327" t="str">
        <f t="shared" si="4"/>
        <v>6.0</v>
      </c>
      <c r="L5" s="465" t="str">
        <f t="shared" si="5"/>
        <v>C</v>
      </c>
      <c r="M5" s="466">
        <f t="shared" si="6"/>
        <v>2</v>
      </c>
      <c r="N5" s="436">
        <v>7.2</v>
      </c>
      <c r="O5" s="327" t="str">
        <f t="shared" si="7"/>
        <v>7.2</v>
      </c>
      <c r="P5" s="465" t="str">
        <f t="shared" si="8"/>
        <v>B</v>
      </c>
      <c r="Q5" s="466">
        <f t="shared" si="9"/>
        <v>3</v>
      </c>
      <c r="R5" s="12">
        <v>7.7</v>
      </c>
      <c r="S5" s="13">
        <v>9</v>
      </c>
      <c r="T5" s="14"/>
      <c r="U5" s="11">
        <f t="shared" si="10"/>
        <v>8.5</v>
      </c>
      <c r="V5" s="16">
        <f t="shared" si="11"/>
        <v>8.5</v>
      </c>
      <c r="W5" s="327" t="str">
        <f t="shared" si="12"/>
        <v>8.5</v>
      </c>
      <c r="X5" s="22" t="str">
        <f t="shared" si="13"/>
        <v>A</v>
      </c>
      <c r="Y5" s="20">
        <f t="shared" si="14"/>
        <v>4</v>
      </c>
      <c r="Z5" s="39" t="str">
        <f t="shared" si="15"/>
        <v>4.0</v>
      </c>
      <c r="AA5" s="46">
        <v>2</v>
      </c>
      <c r="AB5" s="92">
        <v>2</v>
      </c>
      <c r="AC5" s="168">
        <v>7.7</v>
      </c>
      <c r="AD5" s="13">
        <v>7</v>
      </c>
      <c r="AE5" s="14"/>
      <c r="AF5" s="11">
        <f t="shared" si="16"/>
        <v>7.3</v>
      </c>
      <c r="AG5" s="16">
        <f t="shared" si="17"/>
        <v>7.3</v>
      </c>
      <c r="AH5" s="327" t="str">
        <f t="shared" si="18"/>
        <v>7.3</v>
      </c>
      <c r="AI5" s="22" t="str">
        <f t="shared" si="19"/>
        <v>B</v>
      </c>
      <c r="AJ5" s="20">
        <f t="shared" si="20"/>
        <v>3</v>
      </c>
      <c r="AK5" s="39" t="str">
        <f t="shared" si="21"/>
        <v>3.0</v>
      </c>
      <c r="AL5" s="46">
        <v>3</v>
      </c>
      <c r="AM5" s="97">
        <v>3</v>
      </c>
      <c r="AN5" s="66">
        <v>7.2</v>
      </c>
      <c r="AO5" s="13">
        <v>6</v>
      </c>
      <c r="AP5" s="14"/>
      <c r="AQ5" s="11">
        <f t="shared" si="22"/>
        <v>6.5</v>
      </c>
      <c r="AR5" s="16">
        <f t="shared" si="23"/>
        <v>6.5</v>
      </c>
      <c r="AS5" s="327" t="str">
        <f t="shared" si="24"/>
        <v>6.5</v>
      </c>
      <c r="AT5" s="22" t="str">
        <f t="shared" si="25"/>
        <v>C+</v>
      </c>
      <c r="AU5" s="20">
        <f t="shared" si="26"/>
        <v>2.5</v>
      </c>
      <c r="AV5" s="39" t="str">
        <f t="shared" si="27"/>
        <v>2.5</v>
      </c>
      <c r="AW5" s="46">
        <v>3</v>
      </c>
      <c r="AX5" s="92">
        <v>3</v>
      </c>
      <c r="AY5" s="260">
        <v>7.6</v>
      </c>
      <c r="AZ5" s="13">
        <v>5</v>
      </c>
      <c r="BA5" s="14"/>
      <c r="BB5" s="11">
        <f t="shared" si="28"/>
        <v>6</v>
      </c>
      <c r="BC5" s="16">
        <f t="shared" si="29"/>
        <v>6</v>
      </c>
      <c r="BD5" s="327" t="str">
        <f t="shared" si="30"/>
        <v>6.0</v>
      </c>
      <c r="BE5" s="22" t="str">
        <f t="shared" si="31"/>
        <v>C</v>
      </c>
      <c r="BF5" s="20">
        <f t="shared" si="32"/>
        <v>2</v>
      </c>
      <c r="BG5" s="39" t="str">
        <f t="shared" si="33"/>
        <v>2.0</v>
      </c>
      <c r="BH5" s="46">
        <v>3</v>
      </c>
      <c r="BI5" s="92">
        <v>3</v>
      </c>
      <c r="BJ5" s="12">
        <v>8.4</v>
      </c>
      <c r="BK5" s="13">
        <v>8</v>
      </c>
      <c r="BL5" s="14"/>
      <c r="BM5" s="17">
        <f t="shared" si="34"/>
        <v>8.1999999999999993</v>
      </c>
      <c r="BN5" s="18">
        <f t="shared" si="35"/>
        <v>8.1999999999999993</v>
      </c>
      <c r="BO5" s="323" t="str">
        <f t="shared" si="36"/>
        <v>8.2</v>
      </c>
      <c r="BP5" s="22" t="str">
        <f t="shared" si="37"/>
        <v>B+</v>
      </c>
      <c r="BQ5" s="20">
        <f t="shared" si="38"/>
        <v>3.5</v>
      </c>
      <c r="BR5" s="20" t="str">
        <f t="shared" si="39"/>
        <v>3.5</v>
      </c>
      <c r="BS5" s="46">
        <v>5</v>
      </c>
      <c r="BT5" s="92">
        <v>5</v>
      </c>
      <c r="BU5" s="289">
        <f t="shared" si="40"/>
        <v>16</v>
      </c>
      <c r="BV5" s="35">
        <f t="shared" si="41"/>
        <v>3</v>
      </c>
      <c r="BW5" s="36" t="str">
        <f t="shared" si="42"/>
        <v>3.00</v>
      </c>
      <c r="BX5" s="37" t="str">
        <f t="shared" si="43"/>
        <v>Lên lớp</v>
      </c>
      <c r="BY5" s="290">
        <f t="shared" si="44"/>
        <v>16</v>
      </c>
      <c r="BZ5" s="291">
        <f t="shared" si="45"/>
        <v>3</v>
      </c>
      <c r="CA5" s="37" t="str">
        <f t="shared" si="46"/>
        <v>Lên lớp</v>
      </c>
      <c r="CB5" s="391"/>
      <c r="CC5" s="394">
        <v>7.8</v>
      </c>
      <c r="CD5" s="65">
        <v>7</v>
      </c>
      <c r="CE5" s="65"/>
      <c r="CF5" s="17">
        <f t="shared" si="47"/>
        <v>7.3</v>
      </c>
      <c r="CG5" s="18">
        <f t="shared" si="48"/>
        <v>7.3</v>
      </c>
      <c r="CH5" s="323" t="str">
        <f t="shared" si="49"/>
        <v>7.3</v>
      </c>
      <c r="CI5" s="22" t="str">
        <f t="shared" si="50"/>
        <v>B</v>
      </c>
      <c r="CJ5" s="20">
        <f t="shared" si="51"/>
        <v>3</v>
      </c>
      <c r="CK5" s="20" t="str">
        <f t="shared" si="52"/>
        <v>3.0</v>
      </c>
      <c r="CL5" s="46">
        <v>2</v>
      </c>
      <c r="CM5" s="92">
        <v>2</v>
      </c>
      <c r="CN5" s="406">
        <v>7.2</v>
      </c>
      <c r="CO5" s="65">
        <v>5</v>
      </c>
      <c r="CQ5" s="17">
        <f t="shared" si="53"/>
        <v>5.9</v>
      </c>
      <c r="CR5" s="18">
        <f t="shared" si="54"/>
        <v>5.9</v>
      </c>
      <c r="CS5" s="323" t="str">
        <f t="shared" si="55"/>
        <v>5.9</v>
      </c>
      <c r="CT5" s="22" t="str">
        <f t="shared" si="56"/>
        <v>C</v>
      </c>
      <c r="CU5" s="20">
        <f t="shared" si="57"/>
        <v>2</v>
      </c>
      <c r="CV5" s="20" t="str">
        <f t="shared" si="58"/>
        <v>2.0</v>
      </c>
      <c r="CW5" s="46">
        <v>2</v>
      </c>
      <c r="CX5" s="95">
        <v>2</v>
      </c>
      <c r="CY5" s="417">
        <v>5</v>
      </c>
      <c r="CZ5" s="86">
        <v>4</v>
      </c>
      <c r="DA5" s="74"/>
      <c r="DB5" s="17">
        <f t="shared" si="59"/>
        <v>4.4000000000000004</v>
      </c>
      <c r="DC5" s="18">
        <f t="shared" si="60"/>
        <v>4.4000000000000004</v>
      </c>
      <c r="DD5" s="323" t="str">
        <f t="shared" si="61"/>
        <v>4.4</v>
      </c>
      <c r="DE5" s="22" t="str">
        <f t="shared" si="62"/>
        <v>D</v>
      </c>
      <c r="DF5" s="20">
        <f t="shared" si="63"/>
        <v>1</v>
      </c>
      <c r="DG5" s="20" t="str">
        <f t="shared" si="64"/>
        <v>1.0</v>
      </c>
      <c r="DH5" s="46">
        <v>3</v>
      </c>
      <c r="DI5" s="416">
        <v>3</v>
      </c>
      <c r="DJ5" s="417">
        <v>5.7</v>
      </c>
      <c r="DK5" s="65">
        <v>6</v>
      </c>
      <c r="DL5" s="65"/>
      <c r="DM5" s="17">
        <f t="shared" si="65"/>
        <v>5.9</v>
      </c>
      <c r="DN5" s="18">
        <f t="shared" si="66"/>
        <v>5.9</v>
      </c>
      <c r="DO5" s="1028" t="str">
        <f t="shared" si="67"/>
        <v>5.9</v>
      </c>
      <c r="DP5" s="22" t="str">
        <f t="shared" si="68"/>
        <v>C</v>
      </c>
      <c r="DQ5" s="20">
        <f t="shared" si="69"/>
        <v>2</v>
      </c>
      <c r="DR5" s="20" t="str">
        <f t="shared" si="70"/>
        <v>2.0</v>
      </c>
      <c r="DS5" s="46">
        <v>4</v>
      </c>
      <c r="DT5" s="416">
        <v>4</v>
      </c>
      <c r="DU5" s="417">
        <v>7.3</v>
      </c>
      <c r="DV5" s="65">
        <v>5</v>
      </c>
      <c r="DX5" s="17">
        <f t="shared" si="71"/>
        <v>5.9</v>
      </c>
      <c r="DY5" s="18">
        <f t="shared" si="72"/>
        <v>5.9</v>
      </c>
      <c r="DZ5" s="1028" t="str">
        <f t="shared" si="73"/>
        <v>5.9</v>
      </c>
      <c r="EA5" s="22" t="str">
        <f t="shared" si="74"/>
        <v>C</v>
      </c>
      <c r="EB5" s="20">
        <f t="shared" si="75"/>
        <v>2</v>
      </c>
      <c r="EC5" s="20" t="str">
        <f t="shared" si="76"/>
        <v>2.0</v>
      </c>
      <c r="ED5" s="46">
        <v>3</v>
      </c>
      <c r="EE5" s="416">
        <v>3</v>
      </c>
      <c r="EF5" s="417">
        <v>6.8</v>
      </c>
      <c r="EG5" s="86">
        <v>8</v>
      </c>
      <c r="EI5" s="17">
        <f t="shared" si="77"/>
        <v>7.5</v>
      </c>
      <c r="EJ5" s="18">
        <f t="shared" si="78"/>
        <v>7.5</v>
      </c>
      <c r="EK5" s="1028" t="str">
        <f t="shared" si="79"/>
        <v>7.5</v>
      </c>
      <c r="EL5" s="22" t="str">
        <f t="shared" si="80"/>
        <v>B</v>
      </c>
      <c r="EM5" s="20">
        <f t="shared" si="81"/>
        <v>3</v>
      </c>
      <c r="EN5" s="20" t="str">
        <f t="shared" si="82"/>
        <v>3.0</v>
      </c>
      <c r="EO5" s="46">
        <v>3</v>
      </c>
      <c r="EP5" s="416">
        <v>3</v>
      </c>
      <c r="EQ5" s="417">
        <v>7.1</v>
      </c>
      <c r="ER5" s="65">
        <v>6</v>
      </c>
      <c r="ET5" s="17">
        <f t="shared" si="83"/>
        <v>6.4</v>
      </c>
      <c r="EU5" s="18">
        <f t="shared" si="84"/>
        <v>6.4</v>
      </c>
      <c r="EV5" s="1028" t="str">
        <f t="shared" si="85"/>
        <v>6.4</v>
      </c>
      <c r="EW5" s="22" t="str">
        <f t="shared" si="86"/>
        <v>C</v>
      </c>
      <c r="EX5" s="20">
        <f t="shared" si="87"/>
        <v>2</v>
      </c>
      <c r="EY5" s="20" t="str">
        <f t="shared" si="88"/>
        <v>2.0</v>
      </c>
      <c r="EZ5" s="46">
        <v>3</v>
      </c>
      <c r="FA5" s="416">
        <v>3</v>
      </c>
      <c r="FB5" s="515">
        <f t="shared" si="89"/>
        <v>20</v>
      </c>
      <c r="FC5" s="35">
        <f t="shared" si="90"/>
        <v>2.1</v>
      </c>
      <c r="FD5" s="36" t="str">
        <f t="shared" si="91"/>
        <v>2.10</v>
      </c>
      <c r="FE5" s="86" t="str">
        <f t="shared" si="92"/>
        <v>Lên lớp</v>
      </c>
      <c r="FF5" s="501">
        <f t="shared" si="93"/>
        <v>36</v>
      </c>
      <c r="FG5" s="35">
        <f t="shared" si="94"/>
        <v>2.5</v>
      </c>
      <c r="FH5" s="36" t="str">
        <f t="shared" si="95"/>
        <v>2.50</v>
      </c>
      <c r="FI5" s="530">
        <f t="shared" si="96"/>
        <v>36</v>
      </c>
      <c r="FJ5" s="502">
        <f t="shared" si="97"/>
        <v>2.5</v>
      </c>
      <c r="FK5" s="503" t="str">
        <f t="shared" si="98"/>
        <v>Lên lớp</v>
      </c>
      <c r="FL5" s="452"/>
      <c r="FM5" s="417">
        <v>8</v>
      </c>
      <c r="FN5" s="65">
        <v>2</v>
      </c>
      <c r="FO5" s="65"/>
      <c r="FP5" s="17">
        <f t="shared" si="99"/>
        <v>4.4000000000000004</v>
      </c>
      <c r="FQ5" s="18">
        <f t="shared" si="100"/>
        <v>4.4000000000000004</v>
      </c>
      <c r="FR5" s="323" t="str">
        <f t="shared" si="101"/>
        <v>4.4</v>
      </c>
      <c r="FS5" s="22" t="str">
        <f t="shared" si="102"/>
        <v>D</v>
      </c>
      <c r="FT5" s="20">
        <f t="shared" si="103"/>
        <v>1</v>
      </c>
      <c r="FU5" s="20" t="str">
        <f t="shared" si="104"/>
        <v>1.0</v>
      </c>
      <c r="FV5" s="46">
        <v>3</v>
      </c>
      <c r="FW5" s="416">
        <v>3</v>
      </c>
      <c r="FX5" s="417">
        <v>7</v>
      </c>
      <c r="FY5" s="599">
        <v>4</v>
      </c>
      <c r="FZ5" s="599"/>
      <c r="GA5" s="17">
        <f t="shared" si="105"/>
        <v>5.2</v>
      </c>
      <c r="GB5" s="18">
        <f t="shared" si="106"/>
        <v>5.2</v>
      </c>
      <c r="GC5" s="323" t="str">
        <f t="shared" si="107"/>
        <v>5.2</v>
      </c>
      <c r="GD5" s="22" t="str">
        <f t="shared" si="108"/>
        <v>D+</v>
      </c>
      <c r="GE5" s="20">
        <f t="shared" si="109"/>
        <v>1.5</v>
      </c>
      <c r="GF5" s="20" t="str">
        <f t="shared" si="110"/>
        <v>1.5</v>
      </c>
      <c r="GG5" s="46">
        <v>3</v>
      </c>
      <c r="GH5" s="416">
        <v>3</v>
      </c>
      <c r="GI5" s="417">
        <v>7.6</v>
      </c>
      <c r="GJ5" s="65">
        <v>8</v>
      </c>
      <c r="GK5" s="65"/>
      <c r="GL5" s="17">
        <f t="shared" si="111"/>
        <v>7.8</v>
      </c>
      <c r="GM5" s="18">
        <f t="shared" si="112"/>
        <v>7.8</v>
      </c>
      <c r="GN5" s="323" t="str">
        <f t="shared" si="113"/>
        <v>7.8</v>
      </c>
      <c r="GO5" s="22" t="str">
        <f t="shared" si="114"/>
        <v>B</v>
      </c>
      <c r="GP5" s="20">
        <f t="shared" si="115"/>
        <v>3</v>
      </c>
      <c r="GQ5" s="20" t="str">
        <f t="shared" si="116"/>
        <v>3.0</v>
      </c>
      <c r="GR5" s="46">
        <v>2</v>
      </c>
      <c r="GS5" s="416">
        <v>2</v>
      </c>
      <c r="GT5" s="417">
        <v>8.1999999999999993</v>
      </c>
      <c r="GU5" s="86">
        <v>8</v>
      </c>
      <c r="GV5" s="65"/>
      <c r="GW5" s="17">
        <f t="shared" si="117"/>
        <v>8.1</v>
      </c>
      <c r="GX5" s="18">
        <f t="shared" si="118"/>
        <v>8.1</v>
      </c>
      <c r="GY5" s="323" t="str">
        <f t="shared" si="119"/>
        <v>8.1</v>
      </c>
      <c r="GZ5" s="22" t="str">
        <f t="shared" si="120"/>
        <v>B+</v>
      </c>
      <c r="HA5" s="20">
        <f t="shared" si="121"/>
        <v>3.5</v>
      </c>
      <c r="HB5" s="20" t="str">
        <f t="shared" si="122"/>
        <v>3.5</v>
      </c>
      <c r="HC5" s="46">
        <v>3</v>
      </c>
      <c r="HD5" s="416">
        <v>3</v>
      </c>
      <c r="HE5" s="824">
        <v>7.7</v>
      </c>
      <c r="HF5" s="602">
        <v>7</v>
      </c>
      <c r="HG5" s="602"/>
      <c r="HH5" s="685">
        <f t="shared" ref="HH5:HH19" si="289">ROUND((HE5*0.4+HF5*0.6),1)</f>
        <v>7.3</v>
      </c>
      <c r="HI5" s="686">
        <f t="shared" ref="HI5:HI19" si="290">ROUND(MAX((HE5*0.4+HF5*0.6),(HE5*0.4+HG5*0.6)),1)</f>
        <v>7.3</v>
      </c>
      <c r="HJ5" s="1073" t="str">
        <f t="shared" si="125"/>
        <v>7.3</v>
      </c>
      <c r="HK5" s="22" t="str">
        <f t="shared" si="126"/>
        <v>B</v>
      </c>
      <c r="HL5" s="20">
        <f t="shared" si="127"/>
        <v>3</v>
      </c>
      <c r="HM5" s="20" t="str">
        <f t="shared" si="128"/>
        <v>3.0</v>
      </c>
      <c r="HN5" s="46">
        <v>2</v>
      </c>
      <c r="HO5" s="416">
        <v>2</v>
      </c>
      <c r="HP5" s="406">
        <v>6.6</v>
      </c>
      <c r="HQ5" s="65">
        <v>7</v>
      </c>
      <c r="HR5" s="65"/>
      <c r="HS5" s="17">
        <f t="shared" si="129"/>
        <v>6.8</v>
      </c>
      <c r="HT5" s="18">
        <f t="shared" si="130"/>
        <v>6.8</v>
      </c>
      <c r="HU5" s="323" t="str">
        <f t="shared" si="131"/>
        <v>6.8</v>
      </c>
      <c r="HV5" s="22" t="str">
        <f t="shared" si="132"/>
        <v>C+</v>
      </c>
      <c r="HW5" s="20">
        <f t="shared" si="133"/>
        <v>2.5</v>
      </c>
      <c r="HX5" s="20" t="str">
        <f t="shared" si="134"/>
        <v>2.5</v>
      </c>
      <c r="HY5" s="46">
        <v>4</v>
      </c>
      <c r="HZ5" s="95">
        <v>4</v>
      </c>
      <c r="IA5" s="417">
        <v>6.7</v>
      </c>
      <c r="IB5" s="599">
        <v>7</v>
      </c>
      <c r="IC5" s="599"/>
      <c r="ID5" s="17">
        <f t="shared" si="135"/>
        <v>6.9</v>
      </c>
      <c r="IE5" s="18">
        <f t="shared" si="136"/>
        <v>6.9</v>
      </c>
      <c r="IF5" s="323" t="str">
        <f t="shared" si="137"/>
        <v>6.9</v>
      </c>
      <c r="IG5" s="22" t="str">
        <f t="shared" si="138"/>
        <v>C+</v>
      </c>
      <c r="IH5" s="20">
        <f t="shared" si="139"/>
        <v>2.5</v>
      </c>
      <c r="II5" s="20" t="str">
        <f t="shared" si="140"/>
        <v>2.5</v>
      </c>
      <c r="IJ5" s="46">
        <v>1</v>
      </c>
      <c r="IK5" s="416">
        <v>1</v>
      </c>
      <c r="IL5" s="585">
        <v>7.3</v>
      </c>
      <c r="IM5" s="599">
        <v>9</v>
      </c>
      <c r="IN5" s="599"/>
      <c r="IO5" s="17">
        <f t="shared" si="141"/>
        <v>8.3000000000000007</v>
      </c>
      <c r="IP5" s="18">
        <f t="shared" si="142"/>
        <v>8.3000000000000007</v>
      </c>
      <c r="IQ5" s="323" t="str">
        <f t="shared" si="143"/>
        <v>8.3</v>
      </c>
      <c r="IR5" s="22" t="str">
        <f t="shared" si="144"/>
        <v>B+</v>
      </c>
      <c r="IS5" s="20">
        <f t="shared" si="145"/>
        <v>3.5</v>
      </c>
      <c r="IT5" s="20" t="str">
        <f t="shared" si="146"/>
        <v>3.5</v>
      </c>
      <c r="IU5" s="46">
        <v>2</v>
      </c>
      <c r="IV5" s="416">
        <v>2</v>
      </c>
      <c r="IW5" s="417">
        <v>7.8</v>
      </c>
      <c r="IX5" s="599">
        <v>6</v>
      </c>
      <c r="IY5" s="599"/>
      <c r="IZ5" s="17">
        <f t="shared" si="147"/>
        <v>6.7</v>
      </c>
      <c r="JA5" s="18">
        <f t="shared" si="148"/>
        <v>6.7</v>
      </c>
      <c r="JB5" s="323" t="str">
        <f t="shared" si="149"/>
        <v>6.7</v>
      </c>
      <c r="JC5" s="22" t="str">
        <f t="shared" si="150"/>
        <v>C+</v>
      </c>
      <c r="JD5" s="20">
        <f t="shared" si="151"/>
        <v>2.5</v>
      </c>
      <c r="JE5" s="20" t="str">
        <f t="shared" si="152"/>
        <v>2.5</v>
      </c>
      <c r="JF5" s="46">
        <v>3</v>
      </c>
      <c r="JG5" s="416">
        <v>3</v>
      </c>
      <c r="JH5" s="515">
        <f t="shared" si="153"/>
        <v>23</v>
      </c>
      <c r="JI5" s="35">
        <f t="shared" si="154"/>
        <v>2.4782608695652173</v>
      </c>
      <c r="JJ5" s="36" t="str">
        <f t="shared" si="155"/>
        <v>2.48</v>
      </c>
      <c r="JK5" s="37" t="str">
        <f t="shared" si="156"/>
        <v>Lên lớp</v>
      </c>
      <c r="JL5" s="289">
        <f t="shared" si="157"/>
        <v>59</v>
      </c>
      <c r="JM5" s="35">
        <f t="shared" si="158"/>
        <v>2.4915254237288136</v>
      </c>
      <c r="JN5" s="36" t="str">
        <f t="shared" si="159"/>
        <v>2.49</v>
      </c>
      <c r="JO5" s="290">
        <f t="shared" si="160"/>
        <v>23</v>
      </c>
      <c r="JP5" s="291">
        <f t="shared" si="161"/>
        <v>2.4782608695652173</v>
      </c>
      <c r="JQ5" s="679">
        <f t="shared" si="162"/>
        <v>59</v>
      </c>
      <c r="JR5" s="1036">
        <f t="shared" si="163"/>
        <v>6.6796610169491535</v>
      </c>
      <c r="JS5" s="680">
        <f t="shared" si="164"/>
        <v>2.4915254237288136</v>
      </c>
      <c r="JT5" s="37" t="str">
        <f t="shared" si="165"/>
        <v>Lên lớp</v>
      </c>
      <c r="JU5" s="225"/>
      <c r="JV5" s="417">
        <v>7.2</v>
      </c>
      <c r="JW5" s="65">
        <v>5</v>
      </c>
      <c r="JX5" s="65"/>
      <c r="JY5" s="17">
        <f t="shared" si="166"/>
        <v>5.9</v>
      </c>
      <c r="JZ5" s="18">
        <f t="shared" si="167"/>
        <v>5.9</v>
      </c>
      <c r="KA5" s="1032" t="str">
        <f t="shared" si="168"/>
        <v>5.9</v>
      </c>
      <c r="KB5" s="22" t="str">
        <f t="shared" si="169"/>
        <v>C</v>
      </c>
      <c r="KC5" s="20">
        <f t="shared" si="170"/>
        <v>2</v>
      </c>
      <c r="KD5" s="20" t="str">
        <f t="shared" si="171"/>
        <v>2.0</v>
      </c>
      <c r="KE5" s="46">
        <v>3</v>
      </c>
      <c r="KF5" s="416">
        <v>3</v>
      </c>
      <c r="KG5" s="406">
        <v>7.7</v>
      </c>
      <c r="KH5" s="65">
        <v>9</v>
      </c>
      <c r="KI5" s="65"/>
      <c r="KJ5" s="17">
        <f t="shared" si="172"/>
        <v>8.5</v>
      </c>
      <c r="KK5" s="18">
        <f t="shared" si="173"/>
        <v>8.5</v>
      </c>
      <c r="KL5" s="1032" t="str">
        <f t="shared" si="174"/>
        <v>8.5</v>
      </c>
      <c r="KM5" s="22" t="str">
        <f t="shared" si="175"/>
        <v>A</v>
      </c>
      <c r="KN5" s="20">
        <f t="shared" si="176"/>
        <v>4</v>
      </c>
      <c r="KO5" s="20" t="str">
        <f t="shared" si="177"/>
        <v>4.0</v>
      </c>
      <c r="KP5" s="46">
        <v>2</v>
      </c>
      <c r="KQ5" s="416">
        <v>2</v>
      </c>
      <c r="KR5" s="406">
        <v>7.8</v>
      </c>
      <c r="KS5" s="65">
        <v>7</v>
      </c>
      <c r="KT5" s="65"/>
      <c r="KU5" s="17">
        <f t="shared" si="178"/>
        <v>7.3</v>
      </c>
      <c r="KV5" s="18">
        <f t="shared" si="179"/>
        <v>7.3</v>
      </c>
      <c r="KW5" s="1032" t="str">
        <f t="shared" si="180"/>
        <v>7.3</v>
      </c>
      <c r="KX5" s="22" t="str">
        <f t="shared" si="181"/>
        <v>B</v>
      </c>
      <c r="KY5" s="20">
        <f t="shared" si="182"/>
        <v>3</v>
      </c>
      <c r="KZ5" s="20" t="str">
        <f t="shared" si="183"/>
        <v>3.0</v>
      </c>
      <c r="LA5" s="46">
        <v>3</v>
      </c>
      <c r="LB5" s="95">
        <v>3</v>
      </c>
      <c r="LC5" s="417">
        <v>7</v>
      </c>
      <c r="LD5" s="65">
        <v>7</v>
      </c>
      <c r="LE5" s="65"/>
      <c r="LF5" s="17">
        <f t="shared" si="184"/>
        <v>7</v>
      </c>
      <c r="LG5" s="18">
        <f t="shared" si="185"/>
        <v>7</v>
      </c>
      <c r="LH5" s="1032" t="str">
        <f t="shared" si="186"/>
        <v>7.0</v>
      </c>
      <c r="LI5" s="22" t="str">
        <f t="shared" si="187"/>
        <v>B</v>
      </c>
      <c r="LJ5" s="20">
        <f t="shared" si="188"/>
        <v>3</v>
      </c>
      <c r="LK5" s="20" t="str">
        <f t="shared" si="189"/>
        <v>3.0</v>
      </c>
      <c r="LL5" s="46">
        <v>2</v>
      </c>
      <c r="LM5" s="416">
        <v>2</v>
      </c>
      <c r="LN5" s="406">
        <v>6.6</v>
      </c>
      <c r="LO5" s="65">
        <v>7</v>
      </c>
      <c r="LP5" s="65"/>
      <c r="LQ5" s="17">
        <f t="shared" si="190"/>
        <v>6.8</v>
      </c>
      <c r="LR5" s="18">
        <f t="shared" si="191"/>
        <v>6.8</v>
      </c>
      <c r="LS5" s="1032" t="str">
        <f t="shared" si="192"/>
        <v>6.8</v>
      </c>
      <c r="LT5" s="22" t="str">
        <f t="shared" si="193"/>
        <v>C+</v>
      </c>
      <c r="LU5" s="20">
        <f t="shared" si="194"/>
        <v>2.5</v>
      </c>
      <c r="LV5" s="20" t="str">
        <f t="shared" si="195"/>
        <v>2.5</v>
      </c>
      <c r="LW5" s="46">
        <v>2</v>
      </c>
      <c r="LX5" s="95">
        <v>2</v>
      </c>
      <c r="LY5" s="417">
        <v>7</v>
      </c>
      <c r="LZ5" s="65">
        <v>6</v>
      </c>
      <c r="MA5" s="65"/>
      <c r="MB5" s="17">
        <f t="shared" si="196"/>
        <v>6.4</v>
      </c>
      <c r="MC5" s="18">
        <f t="shared" si="197"/>
        <v>6.4</v>
      </c>
      <c r="MD5" s="1029" t="str">
        <f t="shared" si="198"/>
        <v>6.4</v>
      </c>
      <c r="ME5" s="22" t="str">
        <f t="shared" si="199"/>
        <v>C</v>
      </c>
      <c r="MF5" s="20">
        <f t="shared" si="200"/>
        <v>2</v>
      </c>
      <c r="MG5" s="20" t="str">
        <f t="shared" si="201"/>
        <v>2.0</v>
      </c>
      <c r="MH5" s="46">
        <v>2</v>
      </c>
      <c r="MI5" s="416">
        <v>2</v>
      </c>
      <c r="MJ5" s="417">
        <v>6</v>
      </c>
      <c r="MK5" s="86">
        <v>6</v>
      </c>
      <c r="ML5" s="86"/>
      <c r="MM5" s="17">
        <f t="shared" si="202"/>
        <v>6</v>
      </c>
      <c r="MN5" s="18">
        <f t="shared" si="203"/>
        <v>6</v>
      </c>
      <c r="MO5" s="1032" t="str">
        <f t="shared" si="204"/>
        <v>6.0</v>
      </c>
      <c r="MP5" s="22" t="str">
        <f t="shared" si="205"/>
        <v>C</v>
      </c>
      <c r="MQ5" s="20">
        <f t="shared" si="206"/>
        <v>2</v>
      </c>
      <c r="MR5" s="20" t="str">
        <f t="shared" si="207"/>
        <v>2.0</v>
      </c>
      <c r="MS5" s="46">
        <v>1</v>
      </c>
      <c r="MT5" s="416">
        <v>1</v>
      </c>
      <c r="MU5" s="417">
        <v>6.2</v>
      </c>
      <c r="MV5" s="65">
        <v>5</v>
      </c>
      <c r="MW5" s="65"/>
      <c r="MX5" s="17">
        <f t="shared" si="208"/>
        <v>5.5</v>
      </c>
      <c r="MY5" s="18">
        <f t="shared" si="209"/>
        <v>5.5</v>
      </c>
      <c r="MZ5" s="1032" t="str">
        <f t="shared" si="210"/>
        <v>5.5</v>
      </c>
      <c r="NA5" s="22" t="str">
        <f t="shared" si="211"/>
        <v>C</v>
      </c>
      <c r="NB5" s="20">
        <f t="shared" si="212"/>
        <v>2</v>
      </c>
      <c r="NC5" s="20" t="str">
        <f t="shared" si="213"/>
        <v>2.0</v>
      </c>
      <c r="ND5" s="46">
        <v>1</v>
      </c>
      <c r="NE5" s="416">
        <v>1</v>
      </c>
      <c r="NF5" s="417">
        <v>6.8</v>
      </c>
      <c r="NG5" s="65">
        <v>6</v>
      </c>
      <c r="NH5" s="776"/>
      <c r="NI5" s="17">
        <f t="shared" si="214"/>
        <v>6.3</v>
      </c>
      <c r="NJ5" s="18">
        <f t="shared" si="215"/>
        <v>6.3</v>
      </c>
      <c r="NK5" s="1029" t="str">
        <f t="shared" si="216"/>
        <v>6.3</v>
      </c>
      <c r="NL5" s="22" t="str">
        <f t="shared" si="217"/>
        <v>C</v>
      </c>
      <c r="NM5" s="20">
        <f t="shared" si="218"/>
        <v>2</v>
      </c>
      <c r="NN5" s="20" t="str">
        <f t="shared" si="219"/>
        <v>2.0</v>
      </c>
      <c r="NO5" s="46">
        <v>2</v>
      </c>
      <c r="NP5" s="416">
        <v>2</v>
      </c>
      <c r="NQ5" s="289">
        <f t="shared" si="220"/>
        <v>18</v>
      </c>
      <c r="NR5" s="35">
        <f t="shared" si="221"/>
        <v>2.5555555555555554</v>
      </c>
      <c r="NS5" s="36" t="str">
        <f t="shared" si="222"/>
        <v>2.56</v>
      </c>
      <c r="NT5" s="37" t="str">
        <f t="shared" si="223"/>
        <v>Lên lớp</v>
      </c>
      <c r="NU5" s="289">
        <f t="shared" si="0"/>
        <v>77</v>
      </c>
      <c r="NV5" s="35">
        <f t="shared" si="1"/>
        <v>2.5064935064935066</v>
      </c>
      <c r="NW5" s="36" t="str">
        <f t="shared" si="224"/>
        <v>2.51</v>
      </c>
      <c r="NX5" s="290">
        <f t="shared" si="225"/>
        <v>18</v>
      </c>
      <c r="NY5" s="291">
        <f t="shared" si="226"/>
        <v>2.5555555555555554</v>
      </c>
      <c r="NZ5" s="679">
        <f t="shared" si="2"/>
        <v>77</v>
      </c>
      <c r="OA5" s="1031">
        <f t="shared" si="227"/>
        <v>6.6909090909090914</v>
      </c>
      <c r="OB5" s="680">
        <f t="shared" si="3"/>
        <v>2.5064935064935066</v>
      </c>
      <c r="OC5" s="37" t="str">
        <f t="shared" si="228"/>
        <v>Lên lớp</v>
      </c>
      <c r="OD5" s="225"/>
      <c r="OE5" s="417">
        <v>6.2</v>
      </c>
      <c r="OF5" s="599">
        <v>5</v>
      </c>
      <c r="OG5" s="599"/>
      <c r="OH5" s="17">
        <f t="shared" si="229"/>
        <v>5.5</v>
      </c>
      <c r="OI5" s="18">
        <f t="shared" si="230"/>
        <v>5.5</v>
      </c>
      <c r="OJ5" s="323" t="str">
        <f t="shared" si="231"/>
        <v>5.5</v>
      </c>
      <c r="OK5" s="22" t="str">
        <f t="shared" si="232"/>
        <v>C</v>
      </c>
      <c r="OL5" s="20">
        <f t="shared" si="233"/>
        <v>2</v>
      </c>
      <c r="OM5" s="20" t="str">
        <f t="shared" si="234"/>
        <v>2.0</v>
      </c>
      <c r="ON5" s="46">
        <v>3</v>
      </c>
      <c r="OO5" s="95">
        <v>3</v>
      </c>
      <c r="OP5" s="417">
        <v>7.2</v>
      </c>
      <c r="OQ5" s="668"/>
      <c r="OR5" s="599">
        <v>7</v>
      </c>
      <c r="OS5" s="17">
        <f t="shared" si="235"/>
        <v>2.9</v>
      </c>
      <c r="OT5" s="18">
        <f t="shared" si="236"/>
        <v>7.1</v>
      </c>
      <c r="OU5" s="1028" t="str">
        <f t="shared" si="237"/>
        <v>7.1</v>
      </c>
      <c r="OV5" s="22" t="str">
        <f t="shared" si="238"/>
        <v>B</v>
      </c>
      <c r="OW5" s="20">
        <f t="shared" si="239"/>
        <v>3</v>
      </c>
      <c r="OX5" s="20" t="str">
        <f t="shared" si="240"/>
        <v>3.0</v>
      </c>
      <c r="OY5" s="46">
        <v>3</v>
      </c>
      <c r="OZ5" s="416">
        <v>3</v>
      </c>
      <c r="PA5" s="417">
        <v>5</v>
      </c>
      <c r="PB5" s="599">
        <v>5</v>
      </c>
      <c r="PC5" s="599"/>
      <c r="PD5" s="17">
        <f t="shared" si="241"/>
        <v>5</v>
      </c>
      <c r="PE5" s="18">
        <f t="shared" si="242"/>
        <v>5</v>
      </c>
      <c r="PF5" s="323" t="str">
        <f t="shared" si="243"/>
        <v>5.0</v>
      </c>
      <c r="PG5" s="22" t="str">
        <f t="shared" si="244"/>
        <v>D+</v>
      </c>
      <c r="PH5" s="20">
        <f t="shared" si="245"/>
        <v>1.5</v>
      </c>
      <c r="PI5" s="20" t="str">
        <f t="shared" si="246"/>
        <v>1.5</v>
      </c>
      <c r="PJ5" s="46">
        <v>1</v>
      </c>
      <c r="PK5" s="416">
        <v>1</v>
      </c>
      <c r="PL5" s="406">
        <v>7.5</v>
      </c>
      <c r="PM5" s="337">
        <v>7</v>
      </c>
      <c r="PN5" s="337"/>
      <c r="PO5" s="17">
        <f t="shared" si="247"/>
        <v>7.2</v>
      </c>
      <c r="PP5" s="18">
        <f t="shared" si="248"/>
        <v>7.2</v>
      </c>
      <c r="PQ5" s="323" t="str">
        <f t="shared" si="249"/>
        <v>7.2</v>
      </c>
      <c r="PR5" s="22" t="str">
        <f t="shared" si="250"/>
        <v>B</v>
      </c>
      <c r="PS5" s="20">
        <f t="shared" si="251"/>
        <v>3</v>
      </c>
      <c r="PT5" s="20" t="str">
        <f t="shared" si="252"/>
        <v>3.0</v>
      </c>
      <c r="PU5" s="46">
        <v>1</v>
      </c>
      <c r="PV5" s="416">
        <v>1</v>
      </c>
      <c r="PW5" s="406">
        <v>7.4</v>
      </c>
      <c r="PX5" s="599">
        <v>8</v>
      </c>
      <c r="PY5" s="599"/>
      <c r="PZ5" s="17">
        <f t="shared" si="253"/>
        <v>7.8</v>
      </c>
      <c r="QA5" s="18">
        <f t="shared" si="254"/>
        <v>7.8</v>
      </c>
      <c r="QB5" s="323" t="str">
        <f t="shared" si="255"/>
        <v>7.8</v>
      </c>
      <c r="QC5" s="22" t="str">
        <f t="shared" si="256"/>
        <v>B</v>
      </c>
      <c r="QD5" s="20">
        <f t="shared" si="257"/>
        <v>3</v>
      </c>
      <c r="QE5" s="20" t="str">
        <f t="shared" si="258"/>
        <v>3.0</v>
      </c>
      <c r="QF5" s="46">
        <v>2</v>
      </c>
      <c r="QG5" s="416">
        <v>2</v>
      </c>
      <c r="QH5" s="417">
        <v>8</v>
      </c>
      <c r="QI5" s="337">
        <v>8.5</v>
      </c>
      <c r="QJ5" s="337"/>
      <c r="QK5" s="11">
        <f t="shared" si="259"/>
        <v>8.3000000000000007</v>
      </c>
      <c r="QL5" s="16">
        <f t="shared" si="260"/>
        <v>8.3000000000000007</v>
      </c>
      <c r="QM5" s="1037" t="str">
        <f t="shared" si="261"/>
        <v>8.3</v>
      </c>
      <c r="QN5" s="22" t="str">
        <f t="shared" si="262"/>
        <v>B+</v>
      </c>
      <c r="QO5" s="20">
        <f t="shared" si="263"/>
        <v>3.5</v>
      </c>
      <c r="QP5" s="1019" t="str">
        <f t="shared" si="264"/>
        <v>3.5</v>
      </c>
      <c r="QQ5" s="46">
        <v>4</v>
      </c>
      <c r="QR5" s="196">
        <v>4</v>
      </c>
      <c r="QS5" s="515">
        <f t="shared" si="265"/>
        <v>14</v>
      </c>
      <c r="QT5" s="35">
        <f t="shared" si="266"/>
        <v>2.8214285714285716</v>
      </c>
      <c r="QU5" s="36" t="str">
        <f t="shared" si="267"/>
        <v>2.82</v>
      </c>
      <c r="QV5" s="65" t="str">
        <f t="shared" si="268"/>
        <v>Lên lớp</v>
      </c>
      <c r="QW5" s="501">
        <f t="shared" si="269"/>
        <v>91</v>
      </c>
      <c r="QX5" s="35">
        <f t="shared" si="270"/>
        <v>2.5549450549450547</v>
      </c>
      <c r="QY5" s="36" t="str">
        <f t="shared" si="271"/>
        <v>2.55</v>
      </c>
      <c r="QZ5" s="799">
        <f t="shared" si="272"/>
        <v>14</v>
      </c>
      <c r="RA5" s="1105">
        <f t="shared" si="273"/>
        <v>7.0571428571428578</v>
      </c>
      <c r="RB5" s="800">
        <f t="shared" si="274"/>
        <v>2.8214285714285716</v>
      </c>
      <c r="RC5" s="801">
        <f t="shared" si="275"/>
        <v>91</v>
      </c>
      <c r="RD5" s="1107">
        <f t="shared" si="276"/>
        <v>6.7472527472527473</v>
      </c>
      <c r="RE5" s="802">
        <f t="shared" si="277"/>
        <v>2.5549450549450547</v>
      </c>
      <c r="RF5" s="65" t="str">
        <f t="shared" si="278"/>
        <v>Lên lớp</v>
      </c>
      <c r="RG5" s="454"/>
      <c r="RH5" s="715">
        <v>5</v>
      </c>
      <c r="RI5" s="460">
        <v>7</v>
      </c>
      <c r="RJ5" s="460">
        <v>7.7</v>
      </c>
      <c r="RK5" s="1145">
        <f t="shared" si="279"/>
        <v>7.2</v>
      </c>
      <c r="RL5" s="330" t="str">
        <f t="shared" si="280"/>
        <v>7.2</v>
      </c>
      <c r="RM5" s="1147" t="str">
        <f t="shared" si="281"/>
        <v>B</v>
      </c>
      <c r="RN5" s="1149">
        <f t="shared" si="282"/>
        <v>3</v>
      </c>
      <c r="RO5" s="1149" t="str">
        <f t="shared" si="283"/>
        <v>3.0</v>
      </c>
      <c r="RP5" s="1151">
        <v>5</v>
      </c>
      <c r="RQ5" s="416">
        <v>5</v>
      </c>
      <c r="RR5" s="289">
        <f t="shared" si="284"/>
        <v>5</v>
      </c>
      <c r="RS5" s="35">
        <f t="shared" si="285"/>
        <v>3</v>
      </c>
      <c r="RT5" s="36" t="str">
        <f t="shared" si="286"/>
        <v>3.00</v>
      </c>
      <c r="RU5" s="1159" t="str">
        <f t="shared" si="287"/>
        <v>Lên lớp</v>
      </c>
      <c r="RV5" s="1161">
        <f t="shared" si="288"/>
        <v>5</v>
      </c>
      <c r="RW5" s="291">
        <f xml:space="preserve"> (RN5*RQ5)/RV5</f>
        <v>3</v>
      </c>
    </row>
    <row r="6" spans="1:491" s="45" customFormat="1" ht="18.75" customHeight="1">
      <c r="A6" s="108">
        <v>9</v>
      </c>
      <c r="B6" s="109" t="s">
        <v>87</v>
      </c>
      <c r="C6" s="79" t="s">
        <v>142</v>
      </c>
      <c r="D6" s="118" t="s">
        <v>98</v>
      </c>
      <c r="E6" s="121" t="s">
        <v>32</v>
      </c>
      <c r="F6" s="78"/>
      <c r="G6" s="110" t="s">
        <v>121</v>
      </c>
      <c r="H6" s="110" t="s">
        <v>8</v>
      </c>
      <c r="I6" s="278" t="s">
        <v>419</v>
      </c>
      <c r="J6" s="483">
        <v>5.3</v>
      </c>
      <c r="K6" s="327" t="str">
        <f t="shared" si="4"/>
        <v>5.3</v>
      </c>
      <c r="L6" s="465" t="str">
        <f t="shared" si="5"/>
        <v>D+</v>
      </c>
      <c r="M6" s="466">
        <f t="shared" si="6"/>
        <v>1.5</v>
      </c>
      <c r="N6" s="436">
        <v>6.7</v>
      </c>
      <c r="O6" s="327" t="str">
        <f t="shared" si="7"/>
        <v>6.7</v>
      </c>
      <c r="P6" s="465" t="str">
        <f t="shared" si="8"/>
        <v>C+</v>
      </c>
      <c r="Q6" s="466">
        <f t="shared" si="9"/>
        <v>2.5</v>
      </c>
      <c r="R6" s="12">
        <v>8</v>
      </c>
      <c r="S6" s="13">
        <v>7</v>
      </c>
      <c r="T6" s="14"/>
      <c r="U6" s="11">
        <f t="shared" si="10"/>
        <v>7.4</v>
      </c>
      <c r="V6" s="16">
        <f t="shared" si="11"/>
        <v>7.4</v>
      </c>
      <c r="W6" s="327" t="str">
        <f t="shared" si="12"/>
        <v>7.4</v>
      </c>
      <c r="X6" s="22" t="str">
        <f t="shared" si="13"/>
        <v>B</v>
      </c>
      <c r="Y6" s="20">
        <f t="shared" si="14"/>
        <v>3</v>
      </c>
      <c r="Z6" s="39" t="str">
        <f t="shared" si="15"/>
        <v>3.0</v>
      </c>
      <c r="AA6" s="46">
        <v>2</v>
      </c>
      <c r="AB6" s="92">
        <v>2</v>
      </c>
      <c r="AC6" s="168">
        <v>6.3</v>
      </c>
      <c r="AD6" s="13">
        <v>6</v>
      </c>
      <c r="AE6" s="14"/>
      <c r="AF6" s="11">
        <f t="shared" si="16"/>
        <v>6.1</v>
      </c>
      <c r="AG6" s="16">
        <f t="shared" si="17"/>
        <v>6.1</v>
      </c>
      <c r="AH6" s="327" t="str">
        <f t="shared" si="18"/>
        <v>6.1</v>
      </c>
      <c r="AI6" s="22" t="str">
        <f t="shared" si="19"/>
        <v>C</v>
      </c>
      <c r="AJ6" s="20">
        <f t="shared" si="20"/>
        <v>2</v>
      </c>
      <c r="AK6" s="39" t="str">
        <f t="shared" si="21"/>
        <v>2.0</v>
      </c>
      <c r="AL6" s="46">
        <v>3</v>
      </c>
      <c r="AM6" s="97">
        <v>3</v>
      </c>
      <c r="AN6" s="66">
        <v>7.8</v>
      </c>
      <c r="AO6" s="13">
        <v>6</v>
      </c>
      <c r="AP6" s="14"/>
      <c r="AQ6" s="11">
        <f t="shared" si="22"/>
        <v>6.7</v>
      </c>
      <c r="AR6" s="16">
        <f t="shared" si="23"/>
        <v>6.7</v>
      </c>
      <c r="AS6" s="327" t="str">
        <f t="shared" si="24"/>
        <v>6.7</v>
      </c>
      <c r="AT6" s="22" t="str">
        <f t="shared" si="25"/>
        <v>C+</v>
      </c>
      <c r="AU6" s="20">
        <f t="shared" si="26"/>
        <v>2.5</v>
      </c>
      <c r="AV6" s="39" t="str">
        <f t="shared" si="27"/>
        <v>2.5</v>
      </c>
      <c r="AW6" s="46">
        <v>3</v>
      </c>
      <c r="AX6" s="92">
        <v>3</v>
      </c>
      <c r="AY6" s="260">
        <v>6.1</v>
      </c>
      <c r="AZ6" s="13">
        <v>4</v>
      </c>
      <c r="BA6" s="14"/>
      <c r="BB6" s="11">
        <f t="shared" si="28"/>
        <v>4.8</v>
      </c>
      <c r="BC6" s="16">
        <f t="shared" si="29"/>
        <v>4.8</v>
      </c>
      <c r="BD6" s="327" t="str">
        <f t="shared" si="30"/>
        <v>4.8</v>
      </c>
      <c r="BE6" s="22" t="str">
        <f t="shared" si="31"/>
        <v>D</v>
      </c>
      <c r="BF6" s="20">
        <f t="shared" si="32"/>
        <v>1</v>
      </c>
      <c r="BG6" s="39" t="str">
        <f t="shared" si="33"/>
        <v>1.0</v>
      </c>
      <c r="BH6" s="46">
        <v>3</v>
      </c>
      <c r="BI6" s="92">
        <v>3</v>
      </c>
      <c r="BJ6" s="12">
        <v>8.1999999999999993</v>
      </c>
      <c r="BK6" s="13">
        <v>6</v>
      </c>
      <c r="BL6" s="14"/>
      <c r="BM6" s="17">
        <f t="shared" si="34"/>
        <v>6.9</v>
      </c>
      <c r="BN6" s="18">
        <f t="shared" si="35"/>
        <v>6.9</v>
      </c>
      <c r="BO6" s="323" t="str">
        <f t="shared" si="36"/>
        <v>6.9</v>
      </c>
      <c r="BP6" s="22" t="str">
        <f t="shared" si="37"/>
        <v>C+</v>
      </c>
      <c r="BQ6" s="20">
        <f t="shared" si="38"/>
        <v>2.5</v>
      </c>
      <c r="BR6" s="20" t="str">
        <f t="shared" si="39"/>
        <v>2.5</v>
      </c>
      <c r="BS6" s="46">
        <v>5</v>
      </c>
      <c r="BT6" s="92">
        <v>5</v>
      </c>
      <c r="BU6" s="289">
        <f t="shared" si="40"/>
        <v>16</v>
      </c>
      <c r="BV6" s="35">
        <f t="shared" si="41"/>
        <v>2.1875</v>
      </c>
      <c r="BW6" s="36" t="str">
        <f t="shared" si="42"/>
        <v>2.19</v>
      </c>
      <c r="BX6" s="37" t="str">
        <f t="shared" si="43"/>
        <v>Lên lớp</v>
      </c>
      <c r="BY6" s="290">
        <f t="shared" si="44"/>
        <v>16</v>
      </c>
      <c r="BZ6" s="291">
        <f t="shared" si="45"/>
        <v>2.1875</v>
      </c>
      <c r="CA6" s="37" t="str">
        <f t="shared" si="46"/>
        <v>Lên lớp</v>
      </c>
      <c r="CB6" s="391"/>
      <c r="CC6" s="394">
        <v>7.2</v>
      </c>
      <c r="CD6" s="65">
        <v>4</v>
      </c>
      <c r="CE6" s="65"/>
      <c r="CF6" s="17">
        <f t="shared" si="47"/>
        <v>5.3</v>
      </c>
      <c r="CG6" s="18">
        <f t="shared" si="48"/>
        <v>5.3</v>
      </c>
      <c r="CH6" s="323" t="str">
        <f t="shared" si="49"/>
        <v>5.3</v>
      </c>
      <c r="CI6" s="22" t="str">
        <f t="shared" si="50"/>
        <v>D+</v>
      </c>
      <c r="CJ6" s="20">
        <f t="shared" si="51"/>
        <v>1.5</v>
      </c>
      <c r="CK6" s="20" t="str">
        <f t="shared" si="52"/>
        <v>1.5</v>
      </c>
      <c r="CL6" s="46">
        <v>2</v>
      </c>
      <c r="CM6" s="92">
        <v>2</v>
      </c>
      <c r="CN6" s="406">
        <v>5.3</v>
      </c>
      <c r="CO6" s="65">
        <v>5</v>
      </c>
      <c r="CQ6" s="17">
        <f t="shared" si="53"/>
        <v>5.0999999999999996</v>
      </c>
      <c r="CR6" s="18">
        <f t="shared" si="54"/>
        <v>5.0999999999999996</v>
      </c>
      <c r="CS6" s="323" t="str">
        <f t="shared" si="55"/>
        <v>5.1</v>
      </c>
      <c r="CT6" s="22" t="str">
        <f t="shared" si="56"/>
        <v>D+</v>
      </c>
      <c r="CU6" s="20">
        <f t="shared" si="57"/>
        <v>1.5</v>
      </c>
      <c r="CV6" s="20" t="str">
        <f t="shared" si="58"/>
        <v>1.5</v>
      </c>
      <c r="CW6" s="46">
        <v>2</v>
      </c>
      <c r="CX6" s="95">
        <v>2</v>
      </c>
      <c r="CY6" s="417">
        <v>5.8</v>
      </c>
      <c r="CZ6" s="86">
        <v>4</v>
      </c>
      <c r="DA6" s="74"/>
      <c r="DB6" s="17">
        <f t="shared" si="59"/>
        <v>4.7</v>
      </c>
      <c r="DC6" s="18">
        <f t="shared" si="60"/>
        <v>4.7</v>
      </c>
      <c r="DD6" s="323" t="str">
        <f t="shared" si="61"/>
        <v>4.7</v>
      </c>
      <c r="DE6" s="22" t="str">
        <f t="shared" si="62"/>
        <v>D</v>
      </c>
      <c r="DF6" s="20">
        <f t="shared" si="63"/>
        <v>1</v>
      </c>
      <c r="DG6" s="20" t="str">
        <f t="shared" si="64"/>
        <v>1.0</v>
      </c>
      <c r="DH6" s="46">
        <v>3</v>
      </c>
      <c r="DI6" s="416">
        <v>3</v>
      </c>
      <c r="DJ6" s="417">
        <v>5.3</v>
      </c>
      <c r="DK6" s="65">
        <v>4</v>
      </c>
      <c r="DL6" s="65"/>
      <c r="DM6" s="17">
        <f t="shared" si="65"/>
        <v>4.5</v>
      </c>
      <c r="DN6" s="18">
        <f t="shared" si="66"/>
        <v>4.5</v>
      </c>
      <c r="DO6" s="1028" t="str">
        <f t="shared" si="67"/>
        <v>4.5</v>
      </c>
      <c r="DP6" s="22" t="str">
        <f t="shared" si="68"/>
        <v>D</v>
      </c>
      <c r="DQ6" s="20">
        <f t="shared" si="69"/>
        <v>1</v>
      </c>
      <c r="DR6" s="20" t="str">
        <f t="shared" si="70"/>
        <v>1.0</v>
      </c>
      <c r="DS6" s="46">
        <v>4</v>
      </c>
      <c r="DT6" s="416">
        <v>4</v>
      </c>
      <c r="DU6" s="417">
        <v>6.7</v>
      </c>
      <c r="DV6" s="65">
        <v>4</v>
      </c>
      <c r="DX6" s="17">
        <f t="shared" si="71"/>
        <v>5.0999999999999996</v>
      </c>
      <c r="DY6" s="18">
        <f t="shared" si="72"/>
        <v>5.0999999999999996</v>
      </c>
      <c r="DZ6" s="1028" t="str">
        <f t="shared" si="73"/>
        <v>5.1</v>
      </c>
      <c r="EA6" s="22" t="str">
        <f t="shared" si="74"/>
        <v>D+</v>
      </c>
      <c r="EB6" s="20">
        <f t="shared" si="75"/>
        <v>1.5</v>
      </c>
      <c r="EC6" s="20" t="str">
        <f t="shared" si="76"/>
        <v>1.5</v>
      </c>
      <c r="ED6" s="46">
        <v>3</v>
      </c>
      <c r="EE6" s="416">
        <v>3</v>
      </c>
      <c r="EF6" s="417">
        <v>6.8</v>
      </c>
      <c r="EG6" s="86">
        <v>6</v>
      </c>
      <c r="EI6" s="17">
        <f t="shared" si="77"/>
        <v>6.3</v>
      </c>
      <c r="EJ6" s="18">
        <f t="shared" si="78"/>
        <v>6.3</v>
      </c>
      <c r="EK6" s="1028" t="str">
        <f t="shared" si="79"/>
        <v>6.3</v>
      </c>
      <c r="EL6" s="22" t="str">
        <f t="shared" si="80"/>
        <v>C</v>
      </c>
      <c r="EM6" s="20">
        <f t="shared" si="81"/>
        <v>2</v>
      </c>
      <c r="EN6" s="20" t="str">
        <f t="shared" si="82"/>
        <v>2.0</v>
      </c>
      <c r="EO6" s="46">
        <v>3</v>
      </c>
      <c r="EP6" s="416">
        <v>3</v>
      </c>
      <c r="EQ6" s="417">
        <v>6.1</v>
      </c>
      <c r="ER6" s="65">
        <v>5</v>
      </c>
      <c r="ET6" s="17">
        <f t="shared" si="83"/>
        <v>5.4</v>
      </c>
      <c r="EU6" s="18">
        <f t="shared" si="84"/>
        <v>5.4</v>
      </c>
      <c r="EV6" s="1028" t="str">
        <f t="shared" si="85"/>
        <v>5.4</v>
      </c>
      <c r="EW6" s="22" t="str">
        <f t="shared" si="86"/>
        <v>D+</v>
      </c>
      <c r="EX6" s="20">
        <f t="shared" si="87"/>
        <v>1.5</v>
      </c>
      <c r="EY6" s="20" t="str">
        <f t="shared" si="88"/>
        <v>1.5</v>
      </c>
      <c r="EZ6" s="46">
        <v>3</v>
      </c>
      <c r="FA6" s="416">
        <v>3</v>
      </c>
      <c r="FB6" s="515">
        <f t="shared" si="89"/>
        <v>20</v>
      </c>
      <c r="FC6" s="35">
        <f t="shared" si="90"/>
        <v>1.4</v>
      </c>
      <c r="FD6" s="36" t="str">
        <f t="shared" si="91"/>
        <v>1.40</v>
      </c>
      <c r="FE6" s="86" t="str">
        <f t="shared" si="92"/>
        <v>Lên lớp</v>
      </c>
      <c r="FF6" s="501">
        <f t="shared" si="93"/>
        <v>36</v>
      </c>
      <c r="FG6" s="35">
        <f t="shared" si="94"/>
        <v>1.75</v>
      </c>
      <c r="FH6" s="36" t="str">
        <f t="shared" si="95"/>
        <v>1.75</v>
      </c>
      <c r="FI6" s="530">
        <f t="shared" si="96"/>
        <v>36</v>
      </c>
      <c r="FJ6" s="502">
        <f t="shared" si="97"/>
        <v>1.75</v>
      </c>
      <c r="FK6" s="503" t="str">
        <f t="shared" si="98"/>
        <v>Lên lớp</v>
      </c>
      <c r="FL6" s="452"/>
      <c r="FM6" s="417">
        <v>5.2</v>
      </c>
      <c r="FN6" s="65">
        <v>2</v>
      </c>
      <c r="FO6" s="65">
        <v>6</v>
      </c>
      <c r="FP6" s="17">
        <f t="shared" si="99"/>
        <v>3.3</v>
      </c>
      <c r="FQ6" s="18">
        <f t="shared" si="100"/>
        <v>5.7</v>
      </c>
      <c r="FR6" s="323" t="str">
        <f t="shared" si="101"/>
        <v>5.7</v>
      </c>
      <c r="FS6" s="22" t="str">
        <f t="shared" si="102"/>
        <v>C</v>
      </c>
      <c r="FT6" s="20">
        <f t="shared" si="103"/>
        <v>2</v>
      </c>
      <c r="FU6" s="20" t="str">
        <f t="shared" si="104"/>
        <v>2.0</v>
      </c>
      <c r="FV6" s="46">
        <v>3</v>
      </c>
      <c r="FW6" s="416">
        <v>3</v>
      </c>
      <c r="FX6" s="417">
        <v>6.8</v>
      </c>
      <c r="FY6" s="599">
        <v>4</v>
      </c>
      <c r="FZ6" s="599"/>
      <c r="GA6" s="17">
        <f t="shared" si="105"/>
        <v>5.0999999999999996</v>
      </c>
      <c r="GB6" s="18">
        <f t="shared" si="106"/>
        <v>5.0999999999999996</v>
      </c>
      <c r="GC6" s="323" t="str">
        <f t="shared" si="107"/>
        <v>5.1</v>
      </c>
      <c r="GD6" s="22" t="str">
        <f t="shared" si="108"/>
        <v>D+</v>
      </c>
      <c r="GE6" s="20">
        <f t="shared" si="109"/>
        <v>1.5</v>
      </c>
      <c r="GF6" s="20" t="str">
        <f t="shared" si="110"/>
        <v>1.5</v>
      </c>
      <c r="GG6" s="46">
        <v>3</v>
      </c>
      <c r="GH6" s="416">
        <v>3</v>
      </c>
      <c r="GI6" s="417">
        <v>6</v>
      </c>
      <c r="GJ6" s="65">
        <v>7</v>
      </c>
      <c r="GK6" s="65"/>
      <c r="GL6" s="17">
        <f t="shared" si="111"/>
        <v>6.6</v>
      </c>
      <c r="GM6" s="18">
        <f t="shared" si="112"/>
        <v>6.6</v>
      </c>
      <c r="GN6" s="323" t="str">
        <f t="shared" si="113"/>
        <v>6.6</v>
      </c>
      <c r="GO6" s="22" t="str">
        <f t="shared" si="114"/>
        <v>C+</v>
      </c>
      <c r="GP6" s="20">
        <f t="shared" si="115"/>
        <v>2.5</v>
      </c>
      <c r="GQ6" s="20" t="str">
        <f t="shared" si="116"/>
        <v>2.5</v>
      </c>
      <c r="GR6" s="46">
        <v>2</v>
      </c>
      <c r="GS6" s="416">
        <v>2</v>
      </c>
      <c r="GT6" s="417">
        <v>6.7</v>
      </c>
      <c r="GU6" s="86">
        <v>7</v>
      </c>
      <c r="GV6" s="65"/>
      <c r="GW6" s="17">
        <f t="shared" si="117"/>
        <v>6.9</v>
      </c>
      <c r="GX6" s="18">
        <f t="shared" si="118"/>
        <v>6.9</v>
      </c>
      <c r="GY6" s="323" t="str">
        <f t="shared" si="119"/>
        <v>6.9</v>
      </c>
      <c r="GZ6" s="22" t="str">
        <f t="shared" si="120"/>
        <v>C+</v>
      </c>
      <c r="HA6" s="20">
        <f t="shared" si="121"/>
        <v>2.5</v>
      </c>
      <c r="HB6" s="20" t="str">
        <f t="shared" si="122"/>
        <v>2.5</v>
      </c>
      <c r="HC6" s="46">
        <v>3</v>
      </c>
      <c r="HD6" s="416">
        <v>3</v>
      </c>
      <c r="HE6" s="417">
        <v>7.3</v>
      </c>
      <c r="HF6" s="599">
        <v>8</v>
      </c>
      <c r="HG6" s="599"/>
      <c r="HH6" s="17">
        <f t="shared" si="289"/>
        <v>7.7</v>
      </c>
      <c r="HI6" s="18">
        <f t="shared" si="290"/>
        <v>7.7</v>
      </c>
      <c r="HJ6" s="323" t="str">
        <f t="shared" si="125"/>
        <v>7.7</v>
      </c>
      <c r="HK6" s="22" t="str">
        <f t="shared" si="126"/>
        <v>B</v>
      </c>
      <c r="HL6" s="20">
        <f t="shared" si="127"/>
        <v>3</v>
      </c>
      <c r="HM6" s="20" t="str">
        <f t="shared" si="128"/>
        <v>3.0</v>
      </c>
      <c r="HN6" s="46">
        <v>2</v>
      </c>
      <c r="HO6" s="416">
        <v>2</v>
      </c>
      <c r="HP6" s="406">
        <v>6.3</v>
      </c>
      <c r="HQ6" s="65">
        <v>3</v>
      </c>
      <c r="HR6" s="65"/>
      <c r="HS6" s="17">
        <f t="shared" si="129"/>
        <v>4.3</v>
      </c>
      <c r="HT6" s="18">
        <f t="shared" si="130"/>
        <v>4.3</v>
      </c>
      <c r="HU6" s="323" t="str">
        <f t="shared" si="131"/>
        <v>4.3</v>
      </c>
      <c r="HV6" s="22" t="str">
        <f t="shared" si="132"/>
        <v>D</v>
      </c>
      <c r="HW6" s="20">
        <f t="shared" si="133"/>
        <v>1</v>
      </c>
      <c r="HX6" s="20" t="str">
        <f t="shared" si="134"/>
        <v>1.0</v>
      </c>
      <c r="HY6" s="46">
        <v>4</v>
      </c>
      <c r="HZ6" s="95">
        <v>4</v>
      </c>
      <c r="IA6" s="417">
        <v>7</v>
      </c>
      <c r="IB6" s="599">
        <v>7</v>
      </c>
      <c r="IC6" s="599"/>
      <c r="ID6" s="17">
        <f t="shared" si="135"/>
        <v>7</v>
      </c>
      <c r="IE6" s="18">
        <f t="shared" si="136"/>
        <v>7</v>
      </c>
      <c r="IF6" s="323" t="str">
        <f t="shared" si="137"/>
        <v>7.0</v>
      </c>
      <c r="IG6" s="22" t="str">
        <f t="shared" si="138"/>
        <v>B</v>
      </c>
      <c r="IH6" s="20">
        <f t="shared" si="139"/>
        <v>3</v>
      </c>
      <c r="II6" s="20" t="str">
        <f t="shared" si="140"/>
        <v>3.0</v>
      </c>
      <c r="IJ6" s="46">
        <v>1</v>
      </c>
      <c r="IK6" s="416">
        <v>1</v>
      </c>
      <c r="IL6" s="585">
        <v>8.6999999999999993</v>
      </c>
      <c r="IM6" s="599">
        <v>5</v>
      </c>
      <c r="IN6" s="599"/>
      <c r="IO6" s="17">
        <f t="shared" si="141"/>
        <v>6.5</v>
      </c>
      <c r="IP6" s="18">
        <f t="shared" si="142"/>
        <v>6.5</v>
      </c>
      <c r="IQ6" s="323" t="str">
        <f t="shared" si="143"/>
        <v>6.5</v>
      </c>
      <c r="IR6" s="22" t="str">
        <f t="shared" si="144"/>
        <v>C+</v>
      </c>
      <c r="IS6" s="20">
        <f t="shared" si="145"/>
        <v>2.5</v>
      </c>
      <c r="IT6" s="20" t="str">
        <f t="shared" si="146"/>
        <v>2.5</v>
      </c>
      <c r="IU6" s="46">
        <v>2</v>
      </c>
      <c r="IV6" s="416">
        <v>2</v>
      </c>
      <c r="IW6" s="417">
        <v>7</v>
      </c>
      <c r="IX6" s="599">
        <v>4</v>
      </c>
      <c r="IY6" s="599"/>
      <c r="IZ6" s="17">
        <f t="shared" si="147"/>
        <v>5.2</v>
      </c>
      <c r="JA6" s="18">
        <f t="shared" si="148"/>
        <v>5.2</v>
      </c>
      <c r="JB6" s="323" t="str">
        <f t="shared" si="149"/>
        <v>5.2</v>
      </c>
      <c r="JC6" s="22" t="str">
        <f t="shared" si="150"/>
        <v>D+</v>
      </c>
      <c r="JD6" s="20">
        <f t="shared" si="151"/>
        <v>1.5</v>
      </c>
      <c r="JE6" s="20" t="str">
        <f t="shared" si="152"/>
        <v>1.5</v>
      </c>
      <c r="JF6" s="46">
        <v>3</v>
      </c>
      <c r="JG6" s="416">
        <v>3</v>
      </c>
      <c r="JH6" s="515">
        <f t="shared" si="153"/>
        <v>23</v>
      </c>
      <c r="JI6" s="35">
        <f t="shared" si="154"/>
        <v>1.9782608695652173</v>
      </c>
      <c r="JJ6" s="36" t="str">
        <f t="shared" si="155"/>
        <v>1.98</v>
      </c>
      <c r="JK6" s="37" t="str">
        <f t="shared" si="156"/>
        <v>Lên lớp</v>
      </c>
      <c r="JL6" s="289">
        <f t="shared" si="157"/>
        <v>59</v>
      </c>
      <c r="JM6" s="35">
        <f t="shared" si="158"/>
        <v>1.8389830508474576</v>
      </c>
      <c r="JN6" s="36" t="str">
        <f t="shared" si="159"/>
        <v>1.84</v>
      </c>
      <c r="JO6" s="290">
        <f t="shared" si="160"/>
        <v>23</v>
      </c>
      <c r="JP6" s="291">
        <f t="shared" si="161"/>
        <v>1.9782608695652173</v>
      </c>
      <c r="JQ6" s="679">
        <f t="shared" si="162"/>
        <v>59</v>
      </c>
      <c r="JR6" s="1036">
        <f t="shared" si="163"/>
        <v>5.7610169491525429</v>
      </c>
      <c r="JS6" s="680">
        <f t="shared" si="164"/>
        <v>1.8389830508474576</v>
      </c>
      <c r="JT6" s="37" t="str">
        <f t="shared" si="165"/>
        <v>Lên lớp</v>
      </c>
      <c r="JU6" s="225"/>
      <c r="JV6" s="417">
        <v>6</v>
      </c>
      <c r="JW6" s="65">
        <v>2</v>
      </c>
      <c r="JX6" s="65">
        <v>3</v>
      </c>
      <c r="JY6" s="17">
        <f t="shared" si="166"/>
        <v>3.6</v>
      </c>
      <c r="JZ6" s="18">
        <f t="shared" si="167"/>
        <v>4.2</v>
      </c>
      <c r="KA6" s="1032" t="str">
        <f t="shared" si="168"/>
        <v>4.2</v>
      </c>
      <c r="KB6" s="22" t="str">
        <f t="shared" si="169"/>
        <v>D</v>
      </c>
      <c r="KC6" s="20">
        <f t="shared" si="170"/>
        <v>1</v>
      </c>
      <c r="KD6" s="20" t="str">
        <f t="shared" si="171"/>
        <v>1.0</v>
      </c>
      <c r="KE6" s="46">
        <v>3</v>
      </c>
      <c r="KF6" s="416">
        <v>3</v>
      </c>
      <c r="KG6" s="406">
        <v>7.7</v>
      </c>
      <c r="KH6" s="65">
        <v>6</v>
      </c>
      <c r="KI6" s="65"/>
      <c r="KJ6" s="17">
        <f t="shared" si="172"/>
        <v>6.7</v>
      </c>
      <c r="KK6" s="18">
        <f t="shared" si="173"/>
        <v>6.7</v>
      </c>
      <c r="KL6" s="1032" t="str">
        <f t="shared" si="174"/>
        <v>6.7</v>
      </c>
      <c r="KM6" s="22" t="str">
        <f t="shared" si="175"/>
        <v>C+</v>
      </c>
      <c r="KN6" s="20">
        <f t="shared" si="176"/>
        <v>2.5</v>
      </c>
      <c r="KO6" s="20" t="str">
        <f t="shared" si="177"/>
        <v>2.5</v>
      </c>
      <c r="KP6" s="46">
        <v>2</v>
      </c>
      <c r="KQ6" s="416">
        <v>2</v>
      </c>
      <c r="KR6" s="406">
        <v>8.1999999999999993</v>
      </c>
      <c r="KS6" s="65">
        <v>6</v>
      </c>
      <c r="KT6" s="65"/>
      <c r="KU6" s="17">
        <f t="shared" si="178"/>
        <v>6.9</v>
      </c>
      <c r="KV6" s="18">
        <f t="shared" si="179"/>
        <v>6.9</v>
      </c>
      <c r="KW6" s="1032" t="str">
        <f t="shared" si="180"/>
        <v>6.9</v>
      </c>
      <c r="KX6" s="22" t="str">
        <f t="shared" si="181"/>
        <v>C+</v>
      </c>
      <c r="KY6" s="20">
        <f t="shared" si="182"/>
        <v>2.5</v>
      </c>
      <c r="KZ6" s="20" t="str">
        <f t="shared" si="183"/>
        <v>2.5</v>
      </c>
      <c r="LA6" s="46">
        <v>3</v>
      </c>
      <c r="LB6" s="95">
        <v>3</v>
      </c>
      <c r="LC6" s="417">
        <v>8</v>
      </c>
      <c r="LD6" s="65">
        <v>8</v>
      </c>
      <c r="LE6" s="65"/>
      <c r="LF6" s="17">
        <f t="shared" si="184"/>
        <v>8</v>
      </c>
      <c r="LG6" s="18">
        <f t="shared" si="185"/>
        <v>8</v>
      </c>
      <c r="LH6" s="1032" t="str">
        <f t="shared" si="186"/>
        <v>8.0</v>
      </c>
      <c r="LI6" s="22" t="str">
        <f t="shared" si="187"/>
        <v>B+</v>
      </c>
      <c r="LJ6" s="20">
        <f t="shared" si="188"/>
        <v>3.5</v>
      </c>
      <c r="LK6" s="20" t="str">
        <f t="shared" si="189"/>
        <v>3.5</v>
      </c>
      <c r="LL6" s="46">
        <v>2</v>
      </c>
      <c r="LM6" s="416">
        <v>2</v>
      </c>
      <c r="LN6" s="406">
        <v>7.2</v>
      </c>
      <c r="LO6" s="65">
        <v>8</v>
      </c>
      <c r="LP6" s="65"/>
      <c r="LQ6" s="17">
        <f t="shared" si="190"/>
        <v>7.7</v>
      </c>
      <c r="LR6" s="18">
        <f t="shared" si="191"/>
        <v>7.7</v>
      </c>
      <c r="LS6" s="1032" t="str">
        <f t="shared" si="192"/>
        <v>7.7</v>
      </c>
      <c r="LT6" s="22" t="str">
        <f t="shared" si="193"/>
        <v>B</v>
      </c>
      <c r="LU6" s="20">
        <f t="shared" si="194"/>
        <v>3</v>
      </c>
      <c r="LV6" s="20" t="str">
        <f t="shared" si="195"/>
        <v>3.0</v>
      </c>
      <c r="LW6" s="46">
        <v>2</v>
      </c>
      <c r="LX6" s="95">
        <v>2</v>
      </c>
      <c r="LY6" s="417">
        <v>8.3000000000000007</v>
      </c>
      <c r="LZ6" s="65">
        <v>5</v>
      </c>
      <c r="MA6" s="65"/>
      <c r="MB6" s="17">
        <f t="shared" si="196"/>
        <v>6.3</v>
      </c>
      <c r="MC6" s="18">
        <f t="shared" si="197"/>
        <v>6.3</v>
      </c>
      <c r="MD6" s="1029" t="str">
        <f t="shared" si="198"/>
        <v>6.3</v>
      </c>
      <c r="ME6" s="22" t="str">
        <f t="shared" si="199"/>
        <v>C</v>
      </c>
      <c r="MF6" s="20">
        <f t="shared" si="200"/>
        <v>2</v>
      </c>
      <c r="MG6" s="20" t="str">
        <f t="shared" si="201"/>
        <v>2.0</v>
      </c>
      <c r="MH6" s="46">
        <v>2</v>
      </c>
      <c r="MI6" s="416">
        <v>2</v>
      </c>
      <c r="MJ6" s="417">
        <v>6</v>
      </c>
      <c r="MK6" s="86">
        <v>6</v>
      </c>
      <c r="ML6" s="86"/>
      <c r="MM6" s="17">
        <f t="shared" si="202"/>
        <v>6</v>
      </c>
      <c r="MN6" s="18">
        <f t="shared" si="203"/>
        <v>6</v>
      </c>
      <c r="MO6" s="1032" t="str">
        <f t="shared" si="204"/>
        <v>6.0</v>
      </c>
      <c r="MP6" s="22" t="str">
        <f t="shared" si="205"/>
        <v>C</v>
      </c>
      <c r="MQ6" s="20">
        <f t="shared" si="206"/>
        <v>2</v>
      </c>
      <c r="MR6" s="20" t="str">
        <f t="shared" si="207"/>
        <v>2.0</v>
      </c>
      <c r="MS6" s="46">
        <v>1</v>
      </c>
      <c r="MT6" s="416">
        <v>1</v>
      </c>
      <c r="MU6" s="417">
        <v>7.2</v>
      </c>
      <c r="MV6" s="65">
        <v>6</v>
      </c>
      <c r="MW6" s="65"/>
      <c r="MX6" s="17">
        <f t="shared" si="208"/>
        <v>6.5</v>
      </c>
      <c r="MY6" s="18">
        <f t="shared" si="209"/>
        <v>6.5</v>
      </c>
      <c r="MZ6" s="1032" t="str">
        <f t="shared" si="210"/>
        <v>6.5</v>
      </c>
      <c r="NA6" s="22" t="str">
        <f t="shared" si="211"/>
        <v>C+</v>
      </c>
      <c r="NB6" s="20">
        <f t="shared" si="212"/>
        <v>2.5</v>
      </c>
      <c r="NC6" s="20" t="str">
        <f t="shared" si="213"/>
        <v>2.5</v>
      </c>
      <c r="ND6" s="46">
        <v>1</v>
      </c>
      <c r="NE6" s="416">
        <v>1</v>
      </c>
      <c r="NF6" s="417">
        <v>7.6</v>
      </c>
      <c r="NG6" s="65">
        <v>3</v>
      </c>
      <c r="NH6" s="776"/>
      <c r="NI6" s="17">
        <f t="shared" si="214"/>
        <v>4.8</v>
      </c>
      <c r="NJ6" s="18">
        <f t="shared" si="215"/>
        <v>4.8</v>
      </c>
      <c r="NK6" s="1029" t="str">
        <f t="shared" si="216"/>
        <v>4.8</v>
      </c>
      <c r="NL6" s="22" t="str">
        <f t="shared" si="217"/>
        <v>D</v>
      </c>
      <c r="NM6" s="20">
        <f t="shared" si="218"/>
        <v>1</v>
      </c>
      <c r="NN6" s="20" t="str">
        <f t="shared" si="219"/>
        <v>1.0</v>
      </c>
      <c r="NO6" s="46">
        <v>2</v>
      </c>
      <c r="NP6" s="416">
        <v>2</v>
      </c>
      <c r="NQ6" s="289">
        <f t="shared" si="220"/>
        <v>18</v>
      </c>
      <c r="NR6" s="35">
        <f t="shared" si="221"/>
        <v>2.1666666666666665</v>
      </c>
      <c r="NS6" s="36" t="str">
        <f t="shared" si="222"/>
        <v>2.17</v>
      </c>
      <c r="NT6" s="37" t="str">
        <f t="shared" si="223"/>
        <v>Lên lớp</v>
      </c>
      <c r="NU6" s="289">
        <f t="shared" si="0"/>
        <v>77</v>
      </c>
      <c r="NV6" s="35">
        <f t="shared" si="1"/>
        <v>1.9155844155844155</v>
      </c>
      <c r="NW6" s="36" t="str">
        <f t="shared" si="224"/>
        <v>1.92</v>
      </c>
      <c r="NX6" s="290">
        <f t="shared" si="225"/>
        <v>18</v>
      </c>
      <c r="NY6" s="291">
        <f t="shared" si="226"/>
        <v>2.1666666666666665</v>
      </c>
      <c r="NZ6" s="679">
        <f t="shared" si="2"/>
        <v>77</v>
      </c>
      <c r="OA6" s="1031">
        <f t="shared" si="227"/>
        <v>5.8792207792207796</v>
      </c>
      <c r="OB6" s="680">
        <f t="shared" si="3"/>
        <v>1.9155844155844155</v>
      </c>
      <c r="OC6" s="37" t="str">
        <f t="shared" si="228"/>
        <v>Lên lớp</v>
      </c>
      <c r="OD6" s="225"/>
      <c r="OE6" s="417">
        <v>6.2</v>
      </c>
      <c r="OF6" s="599">
        <v>5</v>
      </c>
      <c r="OG6" s="599"/>
      <c r="OH6" s="17">
        <f t="shared" si="229"/>
        <v>5.5</v>
      </c>
      <c r="OI6" s="18">
        <f t="shared" si="230"/>
        <v>5.5</v>
      </c>
      <c r="OJ6" s="323" t="str">
        <f t="shared" si="231"/>
        <v>5.5</v>
      </c>
      <c r="OK6" s="22" t="str">
        <f t="shared" si="232"/>
        <v>C</v>
      </c>
      <c r="OL6" s="20">
        <f t="shared" si="233"/>
        <v>2</v>
      </c>
      <c r="OM6" s="20" t="str">
        <f t="shared" si="234"/>
        <v>2.0</v>
      </c>
      <c r="ON6" s="46">
        <v>3</v>
      </c>
      <c r="OO6" s="95">
        <v>3</v>
      </c>
      <c r="OP6" s="417">
        <v>7</v>
      </c>
      <c r="OQ6" s="599">
        <v>4</v>
      </c>
      <c r="OR6" s="599"/>
      <c r="OS6" s="17">
        <f t="shared" si="235"/>
        <v>5.2</v>
      </c>
      <c r="OT6" s="18">
        <f t="shared" si="236"/>
        <v>5.2</v>
      </c>
      <c r="OU6" s="1028" t="str">
        <f t="shared" si="237"/>
        <v>5.2</v>
      </c>
      <c r="OV6" s="22" t="str">
        <f t="shared" si="238"/>
        <v>D+</v>
      </c>
      <c r="OW6" s="20">
        <f t="shared" si="239"/>
        <v>1.5</v>
      </c>
      <c r="OX6" s="20" t="str">
        <f t="shared" si="240"/>
        <v>1.5</v>
      </c>
      <c r="OY6" s="46">
        <v>3</v>
      </c>
      <c r="OZ6" s="416">
        <v>3</v>
      </c>
      <c r="PA6" s="417">
        <v>6.8</v>
      </c>
      <c r="PB6" s="599">
        <v>7</v>
      </c>
      <c r="PC6" s="599"/>
      <c r="PD6" s="17">
        <f t="shared" si="241"/>
        <v>6.9</v>
      </c>
      <c r="PE6" s="18">
        <f t="shared" si="242"/>
        <v>6.9</v>
      </c>
      <c r="PF6" s="323" t="str">
        <f t="shared" si="243"/>
        <v>6.9</v>
      </c>
      <c r="PG6" s="22" t="str">
        <f t="shared" si="244"/>
        <v>C+</v>
      </c>
      <c r="PH6" s="20">
        <f t="shared" si="245"/>
        <v>2.5</v>
      </c>
      <c r="PI6" s="20" t="str">
        <f t="shared" si="246"/>
        <v>2.5</v>
      </c>
      <c r="PJ6" s="46">
        <v>1</v>
      </c>
      <c r="PK6" s="416">
        <v>1</v>
      </c>
      <c r="PL6" s="406">
        <v>7</v>
      </c>
      <c r="PM6" s="337">
        <v>7</v>
      </c>
      <c r="PN6" s="337"/>
      <c r="PO6" s="17">
        <f t="shared" si="247"/>
        <v>7</v>
      </c>
      <c r="PP6" s="18">
        <f t="shared" si="248"/>
        <v>7</v>
      </c>
      <c r="PQ6" s="323" t="str">
        <f t="shared" si="249"/>
        <v>7.0</v>
      </c>
      <c r="PR6" s="22" t="str">
        <f t="shared" si="250"/>
        <v>B</v>
      </c>
      <c r="PS6" s="20">
        <f t="shared" si="251"/>
        <v>3</v>
      </c>
      <c r="PT6" s="20" t="str">
        <f t="shared" si="252"/>
        <v>3.0</v>
      </c>
      <c r="PU6" s="46">
        <v>1</v>
      </c>
      <c r="PV6" s="416">
        <v>1</v>
      </c>
      <c r="PW6" s="406">
        <v>6</v>
      </c>
      <c r="PX6" s="599">
        <v>7</v>
      </c>
      <c r="PY6" s="599"/>
      <c r="PZ6" s="17">
        <f t="shared" si="253"/>
        <v>6.6</v>
      </c>
      <c r="QA6" s="18">
        <f t="shared" si="254"/>
        <v>6.6</v>
      </c>
      <c r="QB6" s="323" t="str">
        <f t="shared" si="255"/>
        <v>6.6</v>
      </c>
      <c r="QC6" s="22" t="str">
        <f t="shared" si="256"/>
        <v>C+</v>
      </c>
      <c r="QD6" s="20">
        <f t="shared" si="257"/>
        <v>2.5</v>
      </c>
      <c r="QE6" s="20" t="str">
        <f t="shared" si="258"/>
        <v>2.5</v>
      </c>
      <c r="QF6" s="46">
        <v>2</v>
      </c>
      <c r="QG6" s="416">
        <v>2</v>
      </c>
      <c r="QH6" s="417">
        <v>8</v>
      </c>
      <c r="QI6" s="337">
        <v>8.5</v>
      </c>
      <c r="QJ6" s="337"/>
      <c r="QK6" s="11">
        <f t="shared" si="259"/>
        <v>8.3000000000000007</v>
      </c>
      <c r="QL6" s="16">
        <f t="shared" si="260"/>
        <v>8.3000000000000007</v>
      </c>
      <c r="QM6" s="1037" t="str">
        <f t="shared" si="261"/>
        <v>8.3</v>
      </c>
      <c r="QN6" s="22" t="str">
        <f t="shared" si="262"/>
        <v>B+</v>
      </c>
      <c r="QO6" s="20">
        <f t="shared" si="263"/>
        <v>3.5</v>
      </c>
      <c r="QP6" s="1019" t="str">
        <f t="shared" si="264"/>
        <v>3.5</v>
      </c>
      <c r="QQ6" s="46">
        <v>4</v>
      </c>
      <c r="QR6" s="196">
        <v>4</v>
      </c>
      <c r="QS6" s="515">
        <f t="shared" si="265"/>
        <v>14</v>
      </c>
      <c r="QT6" s="35">
        <f t="shared" si="266"/>
        <v>2.5</v>
      </c>
      <c r="QU6" s="36" t="str">
        <f t="shared" si="267"/>
        <v>2.50</v>
      </c>
      <c r="QV6" s="65" t="str">
        <f t="shared" si="268"/>
        <v>Lên lớp</v>
      </c>
      <c r="QW6" s="501">
        <f t="shared" si="269"/>
        <v>91</v>
      </c>
      <c r="QX6" s="35">
        <f t="shared" si="270"/>
        <v>2.0054945054945055</v>
      </c>
      <c r="QY6" s="36" t="str">
        <f t="shared" si="271"/>
        <v>2.01</v>
      </c>
      <c r="QZ6" s="799">
        <f t="shared" si="272"/>
        <v>14</v>
      </c>
      <c r="RA6" s="1105">
        <f t="shared" si="273"/>
        <v>6.6000000000000005</v>
      </c>
      <c r="RB6" s="800">
        <f t="shared" si="274"/>
        <v>2.5</v>
      </c>
      <c r="RC6" s="801">
        <f t="shared" si="275"/>
        <v>91</v>
      </c>
      <c r="RD6" s="1107">
        <f t="shared" si="276"/>
        <v>5.9901098901098901</v>
      </c>
      <c r="RE6" s="802">
        <f t="shared" si="277"/>
        <v>2.0054945054945055</v>
      </c>
      <c r="RF6" s="65" t="str">
        <f t="shared" si="278"/>
        <v>Lên lớp</v>
      </c>
      <c r="RG6" s="454"/>
      <c r="RH6" s="715">
        <v>8</v>
      </c>
      <c r="RI6" s="460">
        <v>8</v>
      </c>
      <c r="RJ6" s="460">
        <v>7.6</v>
      </c>
      <c r="RK6" s="1145">
        <f t="shared" si="279"/>
        <v>7.8</v>
      </c>
      <c r="RL6" s="330" t="str">
        <f t="shared" si="280"/>
        <v>7.8</v>
      </c>
      <c r="RM6" s="1147" t="str">
        <f t="shared" si="281"/>
        <v>B</v>
      </c>
      <c r="RN6" s="1149">
        <f t="shared" si="282"/>
        <v>3</v>
      </c>
      <c r="RO6" s="1149" t="str">
        <f t="shared" si="283"/>
        <v>3.0</v>
      </c>
      <c r="RP6" s="1151">
        <v>5</v>
      </c>
      <c r="RQ6" s="416">
        <v>5</v>
      </c>
      <c r="RR6" s="289">
        <f t="shared" si="284"/>
        <v>5</v>
      </c>
      <c r="RS6" s="35">
        <f t="shared" si="285"/>
        <v>3</v>
      </c>
      <c r="RT6" s="36" t="str">
        <f t="shared" si="286"/>
        <v>3.00</v>
      </c>
      <c r="RU6" s="1159" t="str">
        <f t="shared" si="287"/>
        <v>Lên lớp</v>
      </c>
      <c r="RV6" s="1161">
        <f t="shared" si="288"/>
        <v>5</v>
      </c>
      <c r="RW6" s="291">
        <f xml:space="preserve"> (RN6*RQ6)/RV6</f>
        <v>3</v>
      </c>
    </row>
    <row r="7" spans="1:491" s="45" customFormat="1" ht="18.75" customHeight="1">
      <c r="A7" s="313">
        <v>10</v>
      </c>
      <c r="B7" s="314" t="s">
        <v>87</v>
      </c>
      <c r="C7" s="314" t="s">
        <v>143</v>
      </c>
      <c r="D7" s="1119" t="s">
        <v>9</v>
      </c>
      <c r="E7" s="1153" t="s">
        <v>13</v>
      </c>
      <c r="F7" s="78"/>
      <c r="G7" s="110" t="s">
        <v>122</v>
      </c>
      <c r="H7" s="110" t="s">
        <v>8</v>
      </c>
      <c r="I7" s="278" t="s">
        <v>420</v>
      </c>
      <c r="J7" s="483">
        <v>7</v>
      </c>
      <c r="K7" s="327" t="str">
        <f t="shared" si="4"/>
        <v>7.0</v>
      </c>
      <c r="L7" s="465" t="str">
        <f t="shared" si="5"/>
        <v>B</v>
      </c>
      <c r="M7" s="466">
        <f t="shared" si="6"/>
        <v>3</v>
      </c>
      <c r="N7" s="436">
        <v>6.5</v>
      </c>
      <c r="O7" s="327" t="str">
        <f t="shared" si="7"/>
        <v>6.5</v>
      </c>
      <c r="P7" s="465" t="str">
        <f t="shared" si="8"/>
        <v>C+</v>
      </c>
      <c r="Q7" s="466">
        <f t="shared" si="9"/>
        <v>2.5</v>
      </c>
      <c r="R7" s="12">
        <v>7.7</v>
      </c>
      <c r="S7" s="13">
        <v>9</v>
      </c>
      <c r="T7" s="14"/>
      <c r="U7" s="11">
        <f t="shared" si="10"/>
        <v>8.5</v>
      </c>
      <c r="V7" s="16">
        <f t="shared" si="11"/>
        <v>8.5</v>
      </c>
      <c r="W7" s="327" t="str">
        <f t="shared" si="12"/>
        <v>8.5</v>
      </c>
      <c r="X7" s="22" t="str">
        <f t="shared" si="13"/>
        <v>A</v>
      </c>
      <c r="Y7" s="20">
        <f t="shared" si="14"/>
        <v>4</v>
      </c>
      <c r="Z7" s="39" t="str">
        <f t="shared" si="15"/>
        <v>4.0</v>
      </c>
      <c r="AA7" s="46">
        <v>2</v>
      </c>
      <c r="AB7" s="92">
        <v>2</v>
      </c>
      <c r="AC7" s="168">
        <v>6.3</v>
      </c>
      <c r="AD7" s="13">
        <v>5</v>
      </c>
      <c r="AE7" s="14"/>
      <c r="AF7" s="11">
        <f t="shared" si="16"/>
        <v>5.5</v>
      </c>
      <c r="AG7" s="16">
        <f t="shared" si="17"/>
        <v>5.5</v>
      </c>
      <c r="AH7" s="327" t="str">
        <f t="shared" si="18"/>
        <v>5.5</v>
      </c>
      <c r="AI7" s="22" t="str">
        <f t="shared" si="19"/>
        <v>C</v>
      </c>
      <c r="AJ7" s="20">
        <f t="shared" si="20"/>
        <v>2</v>
      </c>
      <c r="AK7" s="39" t="str">
        <f t="shared" si="21"/>
        <v>2.0</v>
      </c>
      <c r="AL7" s="46">
        <v>3</v>
      </c>
      <c r="AM7" s="97">
        <v>3</v>
      </c>
      <c r="AN7" s="66">
        <v>6.2</v>
      </c>
      <c r="AO7" s="13">
        <v>4</v>
      </c>
      <c r="AP7" s="14"/>
      <c r="AQ7" s="11">
        <f t="shared" si="22"/>
        <v>4.9000000000000004</v>
      </c>
      <c r="AR7" s="16">
        <f t="shared" si="23"/>
        <v>4.9000000000000004</v>
      </c>
      <c r="AS7" s="327" t="str">
        <f t="shared" si="24"/>
        <v>4.9</v>
      </c>
      <c r="AT7" s="22" t="str">
        <f t="shared" si="25"/>
        <v>D</v>
      </c>
      <c r="AU7" s="20">
        <f t="shared" si="26"/>
        <v>1</v>
      </c>
      <c r="AV7" s="39" t="str">
        <f t="shared" si="27"/>
        <v>1.0</v>
      </c>
      <c r="AW7" s="46">
        <v>3</v>
      </c>
      <c r="AX7" s="92">
        <v>3</v>
      </c>
      <c r="AY7" s="260">
        <v>5.4</v>
      </c>
      <c r="AZ7" s="13">
        <v>4</v>
      </c>
      <c r="BA7" s="14"/>
      <c r="BB7" s="11">
        <f t="shared" si="28"/>
        <v>4.5999999999999996</v>
      </c>
      <c r="BC7" s="16">
        <f t="shared" si="29"/>
        <v>4.5999999999999996</v>
      </c>
      <c r="BD7" s="327" t="str">
        <f t="shared" si="30"/>
        <v>4.6</v>
      </c>
      <c r="BE7" s="22" t="str">
        <f t="shared" si="31"/>
        <v>D</v>
      </c>
      <c r="BF7" s="20">
        <f t="shared" si="32"/>
        <v>1</v>
      </c>
      <c r="BG7" s="39" t="str">
        <f t="shared" si="33"/>
        <v>1.0</v>
      </c>
      <c r="BH7" s="46">
        <v>3</v>
      </c>
      <c r="BI7" s="92">
        <v>3</v>
      </c>
      <c r="BJ7" s="12">
        <v>8</v>
      </c>
      <c r="BK7" s="13">
        <v>5</v>
      </c>
      <c r="BL7" s="14"/>
      <c r="BM7" s="17">
        <f t="shared" si="34"/>
        <v>6.2</v>
      </c>
      <c r="BN7" s="18">
        <f t="shared" si="35"/>
        <v>6.2</v>
      </c>
      <c r="BO7" s="323" t="str">
        <f t="shared" si="36"/>
        <v>6.2</v>
      </c>
      <c r="BP7" s="22" t="str">
        <f t="shared" si="37"/>
        <v>C</v>
      </c>
      <c r="BQ7" s="20">
        <f t="shared" si="38"/>
        <v>2</v>
      </c>
      <c r="BR7" s="20" t="str">
        <f t="shared" si="39"/>
        <v>2.0</v>
      </c>
      <c r="BS7" s="46">
        <v>5</v>
      </c>
      <c r="BT7" s="92">
        <v>5</v>
      </c>
      <c r="BU7" s="289">
        <f t="shared" si="40"/>
        <v>16</v>
      </c>
      <c r="BV7" s="35">
        <f t="shared" si="41"/>
        <v>1.875</v>
      </c>
      <c r="BW7" s="36" t="str">
        <f t="shared" si="42"/>
        <v>1.88</v>
      </c>
      <c r="BX7" s="37" t="str">
        <f t="shared" si="43"/>
        <v>Lên lớp</v>
      </c>
      <c r="BY7" s="290">
        <f t="shared" si="44"/>
        <v>16</v>
      </c>
      <c r="BZ7" s="291">
        <f t="shared" si="45"/>
        <v>1.875</v>
      </c>
      <c r="CA7" s="37" t="str">
        <f t="shared" si="46"/>
        <v>Lên lớp</v>
      </c>
      <c r="CB7" s="391"/>
      <c r="CC7" s="394">
        <v>7</v>
      </c>
      <c r="CD7" s="65">
        <v>4</v>
      </c>
      <c r="CE7" s="65"/>
      <c r="CF7" s="17">
        <f t="shared" si="47"/>
        <v>5.2</v>
      </c>
      <c r="CG7" s="18">
        <f t="shared" si="48"/>
        <v>5.2</v>
      </c>
      <c r="CH7" s="323" t="str">
        <f t="shared" si="49"/>
        <v>5.2</v>
      </c>
      <c r="CI7" s="22" t="str">
        <f t="shared" si="50"/>
        <v>D+</v>
      </c>
      <c r="CJ7" s="20">
        <f t="shared" si="51"/>
        <v>1.5</v>
      </c>
      <c r="CK7" s="20" t="str">
        <f t="shared" si="52"/>
        <v>1.5</v>
      </c>
      <c r="CL7" s="46">
        <v>2</v>
      </c>
      <c r="CM7" s="92">
        <v>2</v>
      </c>
      <c r="CN7" s="406">
        <v>5.3</v>
      </c>
      <c r="CO7" s="65">
        <v>5</v>
      </c>
      <c r="CQ7" s="17">
        <f t="shared" si="53"/>
        <v>5.0999999999999996</v>
      </c>
      <c r="CR7" s="18">
        <f t="shared" si="54"/>
        <v>5.0999999999999996</v>
      </c>
      <c r="CS7" s="323" t="str">
        <f t="shared" si="55"/>
        <v>5.1</v>
      </c>
      <c r="CT7" s="22" t="str">
        <f t="shared" si="56"/>
        <v>D+</v>
      </c>
      <c r="CU7" s="20">
        <f t="shared" si="57"/>
        <v>1.5</v>
      </c>
      <c r="CV7" s="20" t="str">
        <f t="shared" si="58"/>
        <v>1.5</v>
      </c>
      <c r="CW7" s="46">
        <v>2</v>
      </c>
      <c r="CX7" s="95">
        <v>2</v>
      </c>
      <c r="CY7" s="417">
        <v>6.2</v>
      </c>
      <c r="CZ7" s="86">
        <v>4</v>
      </c>
      <c r="DA7" s="74"/>
      <c r="DB7" s="17">
        <f t="shared" si="59"/>
        <v>4.9000000000000004</v>
      </c>
      <c r="DC7" s="18">
        <f t="shared" si="60"/>
        <v>4.9000000000000004</v>
      </c>
      <c r="DD7" s="323" t="str">
        <f t="shared" si="61"/>
        <v>4.9</v>
      </c>
      <c r="DE7" s="22" t="str">
        <f t="shared" si="62"/>
        <v>D</v>
      </c>
      <c r="DF7" s="20">
        <f t="shared" si="63"/>
        <v>1</v>
      </c>
      <c r="DG7" s="20" t="str">
        <f t="shared" si="64"/>
        <v>1.0</v>
      </c>
      <c r="DH7" s="46">
        <v>3</v>
      </c>
      <c r="DI7" s="416">
        <v>3</v>
      </c>
      <c r="DJ7" s="417">
        <v>5.6</v>
      </c>
      <c r="DK7" s="65">
        <v>7</v>
      </c>
      <c r="DL7" s="65"/>
      <c r="DM7" s="17">
        <f t="shared" si="65"/>
        <v>6.4</v>
      </c>
      <c r="DN7" s="18">
        <f t="shared" si="66"/>
        <v>6.4</v>
      </c>
      <c r="DO7" s="1028" t="str">
        <f t="shared" si="67"/>
        <v>6.4</v>
      </c>
      <c r="DP7" s="22" t="str">
        <f t="shared" si="68"/>
        <v>C</v>
      </c>
      <c r="DQ7" s="20">
        <f t="shared" si="69"/>
        <v>2</v>
      </c>
      <c r="DR7" s="20" t="str">
        <f t="shared" si="70"/>
        <v>2.0</v>
      </c>
      <c r="DS7" s="46">
        <v>4</v>
      </c>
      <c r="DT7" s="416">
        <v>4</v>
      </c>
      <c r="DU7" s="417">
        <v>7</v>
      </c>
      <c r="DV7" s="65">
        <v>7</v>
      </c>
      <c r="DX7" s="17">
        <f t="shared" si="71"/>
        <v>7</v>
      </c>
      <c r="DY7" s="18">
        <f t="shared" si="72"/>
        <v>7</v>
      </c>
      <c r="DZ7" s="1028" t="str">
        <f t="shared" si="73"/>
        <v>7.0</v>
      </c>
      <c r="EA7" s="22" t="str">
        <f t="shared" si="74"/>
        <v>B</v>
      </c>
      <c r="EB7" s="20">
        <f t="shared" si="75"/>
        <v>3</v>
      </c>
      <c r="EC7" s="20" t="str">
        <f t="shared" si="76"/>
        <v>3.0</v>
      </c>
      <c r="ED7" s="46">
        <v>3</v>
      </c>
      <c r="EE7" s="416">
        <v>3</v>
      </c>
      <c r="EF7" s="417">
        <v>6.8</v>
      </c>
      <c r="EG7" s="86">
        <v>8</v>
      </c>
      <c r="EI7" s="17">
        <f t="shared" si="77"/>
        <v>7.5</v>
      </c>
      <c r="EJ7" s="18">
        <f t="shared" si="78"/>
        <v>7.5</v>
      </c>
      <c r="EK7" s="1028" t="str">
        <f t="shared" si="79"/>
        <v>7.5</v>
      </c>
      <c r="EL7" s="22" t="str">
        <f t="shared" si="80"/>
        <v>B</v>
      </c>
      <c r="EM7" s="20">
        <f t="shared" si="81"/>
        <v>3</v>
      </c>
      <c r="EN7" s="20" t="str">
        <f t="shared" si="82"/>
        <v>3.0</v>
      </c>
      <c r="EO7" s="46">
        <v>3</v>
      </c>
      <c r="EP7" s="416">
        <v>3</v>
      </c>
      <c r="EQ7" s="417">
        <v>5.9</v>
      </c>
      <c r="ER7" s="65">
        <v>5</v>
      </c>
      <c r="ET7" s="17">
        <f t="shared" si="83"/>
        <v>5.4</v>
      </c>
      <c r="EU7" s="18">
        <f t="shared" si="84"/>
        <v>5.4</v>
      </c>
      <c r="EV7" s="1028" t="str">
        <f t="shared" si="85"/>
        <v>5.4</v>
      </c>
      <c r="EW7" s="22" t="str">
        <f t="shared" si="86"/>
        <v>D+</v>
      </c>
      <c r="EX7" s="20">
        <f t="shared" si="87"/>
        <v>1.5</v>
      </c>
      <c r="EY7" s="20" t="str">
        <f t="shared" si="88"/>
        <v>1.5</v>
      </c>
      <c r="EZ7" s="46">
        <v>3</v>
      </c>
      <c r="FA7" s="416">
        <v>3</v>
      </c>
      <c r="FB7" s="515">
        <f t="shared" si="89"/>
        <v>20</v>
      </c>
      <c r="FC7" s="35">
        <f t="shared" si="90"/>
        <v>1.9750000000000001</v>
      </c>
      <c r="FD7" s="36" t="str">
        <f t="shared" si="91"/>
        <v>1.98</v>
      </c>
      <c r="FE7" s="86" t="str">
        <f t="shared" si="92"/>
        <v>Lên lớp</v>
      </c>
      <c r="FF7" s="501">
        <f t="shared" si="93"/>
        <v>36</v>
      </c>
      <c r="FG7" s="35">
        <f t="shared" si="94"/>
        <v>1.9305555555555556</v>
      </c>
      <c r="FH7" s="36" t="str">
        <f t="shared" si="95"/>
        <v>1.93</v>
      </c>
      <c r="FI7" s="530">
        <f t="shared" si="96"/>
        <v>36</v>
      </c>
      <c r="FJ7" s="502">
        <f t="shared" si="97"/>
        <v>1.9305555555555556</v>
      </c>
      <c r="FK7" s="503" t="str">
        <f t="shared" si="98"/>
        <v>Lên lớp</v>
      </c>
      <c r="FL7" s="452"/>
      <c r="FM7" s="417">
        <v>5.4</v>
      </c>
      <c r="FN7" s="65">
        <v>2</v>
      </c>
      <c r="FO7" s="65">
        <v>4</v>
      </c>
      <c r="FP7" s="17">
        <f t="shared" si="99"/>
        <v>3.4</v>
      </c>
      <c r="FQ7" s="18">
        <f t="shared" si="100"/>
        <v>4.5999999999999996</v>
      </c>
      <c r="FR7" s="323" t="str">
        <f t="shared" si="101"/>
        <v>4.6</v>
      </c>
      <c r="FS7" s="22" t="str">
        <f t="shared" si="102"/>
        <v>D</v>
      </c>
      <c r="FT7" s="20">
        <f t="shared" si="103"/>
        <v>1</v>
      </c>
      <c r="FU7" s="20" t="str">
        <f t="shared" si="104"/>
        <v>1.0</v>
      </c>
      <c r="FV7" s="46">
        <v>3</v>
      </c>
      <c r="FW7" s="416">
        <v>3</v>
      </c>
      <c r="FX7" s="417">
        <v>6.2</v>
      </c>
      <c r="FY7" s="599">
        <v>2</v>
      </c>
      <c r="FZ7" s="599">
        <v>7</v>
      </c>
      <c r="GA7" s="17">
        <f t="shared" si="105"/>
        <v>3.7</v>
      </c>
      <c r="GB7" s="18">
        <f t="shared" si="106"/>
        <v>6.7</v>
      </c>
      <c r="GC7" s="323" t="str">
        <f t="shared" si="107"/>
        <v>6.7</v>
      </c>
      <c r="GD7" s="22" t="str">
        <f t="shared" si="108"/>
        <v>C+</v>
      </c>
      <c r="GE7" s="20">
        <f t="shared" si="109"/>
        <v>2.5</v>
      </c>
      <c r="GF7" s="20" t="str">
        <f t="shared" si="110"/>
        <v>2.5</v>
      </c>
      <c r="GG7" s="46">
        <v>3</v>
      </c>
      <c r="GH7" s="416">
        <v>3</v>
      </c>
      <c r="GI7" s="417">
        <v>7.2</v>
      </c>
      <c r="GJ7" s="65">
        <v>8</v>
      </c>
      <c r="GK7" s="65"/>
      <c r="GL7" s="17">
        <f t="shared" si="111"/>
        <v>7.7</v>
      </c>
      <c r="GM7" s="18">
        <f t="shared" si="112"/>
        <v>7.7</v>
      </c>
      <c r="GN7" s="323" t="str">
        <f t="shared" si="113"/>
        <v>7.7</v>
      </c>
      <c r="GO7" s="22" t="str">
        <f t="shared" si="114"/>
        <v>B</v>
      </c>
      <c r="GP7" s="20">
        <f t="shared" si="115"/>
        <v>3</v>
      </c>
      <c r="GQ7" s="20" t="str">
        <f t="shared" si="116"/>
        <v>3.0</v>
      </c>
      <c r="GR7" s="46">
        <v>2</v>
      </c>
      <c r="GS7" s="416">
        <v>2</v>
      </c>
      <c r="GT7" s="417">
        <v>7</v>
      </c>
      <c r="GU7" s="86">
        <v>5</v>
      </c>
      <c r="GV7" s="65"/>
      <c r="GW7" s="17">
        <f t="shared" si="117"/>
        <v>5.8</v>
      </c>
      <c r="GX7" s="18">
        <f t="shared" si="118"/>
        <v>5.8</v>
      </c>
      <c r="GY7" s="323" t="str">
        <f t="shared" si="119"/>
        <v>5.8</v>
      </c>
      <c r="GZ7" s="22" t="str">
        <f t="shared" si="120"/>
        <v>C</v>
      </c>
      <c r="HA7" s="20">
        <f t="shared" si="121"/>
        <v>2</v>
      </c>
      <c r="HB7" s="20" t="str">
        <f t="shared" si="122"/>
        <v>2.0</v>
      </c>
      <c r="HC7" s="46">
        <v>3</v>
      </c>
      <c r="HD7" s="416">
        <v>3</v>
      </c>
      <c r="HE7" s="824">
        <v>5</v>
      </c>
      <c r="HF7" s="602">
        <v>5</v>
      </c>
      <c r="HG7" s="602"/>
      <c r="HH7" s="685">
        <f t="shared" si="289"/>
        <v>5</v>
      </c>
      <c r="HI7" s="686">
        <f t="shared" si="290"/>
        <v>5</v>
      </c>
      <c r="HJ7" s="1073" t="str">
        <f t="shared" si="125"/>
        <v>5.0</v>
      </c>
      <c r="HK7" s="669" t="str">
        <f t="shared" si="126"/>
        <v>D+</v>
      </c>
      <c r="HL7" s="20">
        <f t="shared" si="127"/>
        <v>1.5</v>
      </c>
      <c r="HM7" s="20" t="str">
        <f t="shared" si="128"/>
        <v>1.5</v>
      </c>
      <c r="HN7" s="46">
        <v>2</v>
      </c>
      <c r="HO7" s="416">
        <v>2</v>
      </c>
      <c r="HP7" s="406">
        <v>5.4</v>
      </c>
      <c r="HQ7" s="65">
        <v>7</v>
      </c>
      <c r="HR7" s="65"/>
      <c r="HS7" s="17">
        <f t="shared" si="129"/>
        <v>6.4</v>
      </c>
      <c r="HT7" s="18">
        <f t="shared" si="130"/>
        <v>6.4</v>
      </c>
      <c r="HU7" s="323" t="str">
        <f t="shared" si="131"/>
        <v>6.4</v>
      </c>
      <c r="HV7" s="22" t="str">
        <f t="shared" si="132"/>
        <v>C</v>
      </c>
      <c r="HW7" s="20">
        <f t="shared" si="133"/>
        <v>2</v>
      </c>
      <c r="HX7" s="20" t="str">
        <f t="shared" si="134"/>
        <v>2.0</v>
      </c>
      <c r="HY7" s="46">
        <v>4</v>
      </c>
      <c r="HZ7" s="95">
        <v>4</v>
      </c>
      <c r="IA7" s="417">
        <v>7</v>
      </c>
      <c r="IB7" s="599">
        <v>5</v>
      </c>
      <c r="IC7" s="599"/>
      <c r="ID7" s="17">
        <f t="shared" si="135"/>
        <v>5.8</v>
      </c>
      <c r="IE7" s="18">
        <f t="shared" si="136"/>
        <v>5.8</v>
      </c>
      <c r="IF7" s="323" t="str">
        <f t="shared" si="137"/>
        <v>5.8</v>
      </c>
      <c r="IG7" s="22" t="str">
        <f t="shared" si="138"/>
        <v>C</v>
      </c>
      <c r="IH7" s="20">
        <f t="shared" si="139"/>
        <v>2</v>
      </c>
      <c r="II7" s="20" t="str">
        <f t="shared" si="140"/>
        <v>2.0</v>
      </c>
      <c r="IJ7" s="46">
        <v>1</v>
      </c>
      <c r="IK7" s="416">
        <v>1</v>
      </c>
      <c r="IL7" s="585">
        <v>8.3000000000000007</v>
      </c>
      <c r="IM7" s="599">
        <v>8</v>
      </c>
      <c r="IN7" s="599"/>
      <c r="IO7" s="17">
        <f t="shared" si="141"/>
        <v>8.1</v>
      </c>
      <c r="IP7" s="18">
        <f t="shared" si="142"/>
        <v>8.1</v>
      </c>
      <c r="IQ7" s="323" t="str">
        <f t="shared" si="143"/>
        <v>8.1</v>
      </c>
      <c r="IR7" s="22" t="str">
        <f t="shared" si="144"/>
        <v>B+</v>
      </c>
      <c r="IS7" s="20">
        <f t="shared" si="145"/>
        <v>3.5</v>
      </c>
      <c r="IT7" s="20" t="str">
        <f t="shared" si="146"/>
        <v>3.5</v>
      </c>
      <c r="IU7" s="46">
        <v>2</v>
      </c>
      <c r="IV7" s="416">
        <v>2</v>
      </c>
      <c r="IW7" s="417">
        <v>6.8</v>
      </c>
      <c r="IX7" s="599">
        <v>5</v>
      </c>
      <c r="IY7" s="599"/>
      <c r="IZ7" s="17">
        <f t="shared" si="147"/>
        <v>5.7</v>
      </c>
      <c r="JA7" s="18">
        <f t="shared" si="148"/>
        <v>5.7</v>
      </c>
      <c r="JB7" s="323" t="str">
        <f t="shared" si="149"/>
        <v>5.7</v>
      </c>
      <c r="JC7" s="22" t="str">
        <f t="shared" si="150"/>
        <v>C</v>
      </c>
      <c r="JD7" s="20">
        <f t="shared" si="151"/>
        <v>2</v>
      </c>
      <c r="JE7" s="20" t="str">
        <f t="shared" si="152"/>
        <v>2.0</v>
      </c>
      <c r="JF7" s="46">
        <v>3</v>
      </c>
      <c r="JG7" s="416">
        <v>3</v>
      </c>
      <c r="JH7" s="515">
        <f t="shared" si="153"/>
        <v>23</v>
      </c>
      <c r="JI7" s="35">
        <f t="shared" si="154"/>
        <v>2.1086956521739131</v>
      </c>
      <c r="JJ7" s="36" t="str">
        <f t="shared" si="155"/>
        <v>2.11</v>
      </c>
      <c r="JK7" s="37" t="str">
        <f t="shared" si="156"/>
        <v>Lên lớp</v>
      </c>
      <c r="JL7" s="289">
        <f t="shared" si="157"/>
        <v>59</v>
      </c>
      <c r="JM7" s="35">
        <f t="shared" si="158"/>
        <v>2</v>
      </c>
      <c r="JN7" s="36" t="str">
        <f t="shared" si="159"/>
        <v>2.00</v>
      </c>
      <c r="JO7" s="290">
        <f t="shared" si="160"/>
        <v>23</v>
      </c>
      <c r="JP7" s="291">
        <f t="shared" si="161"/>
        <v>2.1086956521739131</v>
      </c>
      <c r="JQ7" s="679">
        <f t="shared" si="162"/>
        <v>59</v>
      </c>
      <c r="JR7" s="1036">
        <f t="shared" si="163"/>
        <v>6.0169491525423737</v>
      </c>
      <c r="JS7" s="680">
        <f t="shared" si="164"/>
        <v>2</v>
      </c>
      <c r="JT7" s="37" t="str">
        <f t="shared" si="165"/>
        <v>Lên lớp</v>
      </c>
      <c r="JU7" s="225"/>
      <c r="JV7" s="417">
        <v>5.8</v>
      </c>
      <c r="JW7" s="65">
        <v>3</v>
      </c>
      <c r="JX7" s="65"/>
      <c r="JY7" s="17">
        <f t="shared" si="166"/>
        <v>4.0999999999999996</v>
      </c>
      <c r="JZ7" s="18">
        <f t="shared" si="167"/>
        <v>4.0999999999999996</v>
      </c>
      <c r="KA7" s="1032" t="str">
        <f t="shared" si="168"/>
        <v>4.1</v>
      </c>
      <c r="KB7" s="22" t="str">
        <f t="shared" si="169"/>
        <v>D</v>
      </c>
      <c r="KC7" s="20">
        <f t="shared" si="170"/>
        <v>1</v>
      </c>
      <c r="KD7" s="20" t="str">
        <f t="shared" si="171"/>
        <v>1.0</v>
      </c>
      <c r="KE7" s="46">
        <v>3</v>
      </c>
      <c r="KF7" s="416">
        <v>3</v>
      </c>
      <c r="KG7" s="406">
        <v>6.3</v>
      </c>
      <c r="KH7" s="488"/>
      <c r="KI7" s="65"/>
      <c r="KJ7" s="17">
        <f t="shared" si="172"/>
        <v>2.5</v>
      </c>
      <c r="KK7" s="18">
        <f t="shared" si="173"/>
        <v>2.5</v>
      </c>
      <c r="KL7" s="1032" t="str">
        <f t="shared" si="174"/>
        <v>2.5</v>
      </c>
      <c r="KM7" s="22" t="str">
        <f t="shared" si="175"/>
        <v>F</v>
      </c>
      <c r="KN7" s="20">
        <f t="shared" si="176"/>
        <v>0</v>
      </c>
      <c r="KO7" s="20" t="str">
        <f t="shared" si="177"/>
        <v>0.0</v>
      </c>
      <c r="KP7" s="46">
        <v>2</v>
      </c>
      <c r="KQ7" s="416"/>
      <c r="KR7" s="406">
        <v>7.2</v>
      </c>
      <c r="KS7" s="65">
        <v>7</v>
      </c>
      <c r="KT7" s="65"/>
      <c r="KU7" s="17">
        <f t="shared" si="178"/>
        <v>7.1</v>
      </c>
      <c r="KV7" s="18">
        <f t="shared" si="179"/>
        <v>7.1</v>
      </c>
      <c r="KW7" s="1032" t="str">
        <f t="shared" si="180"/>
        <v>7.1</v>
      </c>
      <c r="KX7" s="22" t="str">
        <f t="shared" si="181"/>
        <v>B</v>
      </c>
      <c r="KY7" s="20">
        <f t="shared" si="182"/>
        <v>3</v>
      </c>
      <c r="KZ7" s="20" t="str">
        <f t="shared" si="183"/>
        <v>3.0</v>
      </c>
      <c r="LA7" s="46">
        <v>3</v>
      </c>
      <c r="LB7" s="95">
        <v>3</v>
      </c>
      <c r="LC7" s="417">
        <v>5</v>
      </c>
      <c r="LD7" s="65">
        <v>0</v>
      </c>
      <c r="LE7" s="65">
        <v>5</v>
      </c>
      <c r="LF7" s="17">
        <f t="shared" si="184"/>
        <v>2</v>
      </c>
      <c r="LG7" s="18">
        <f t="shared" si="185"/>
        <v>5</v>
      </c>
      <c r="LH7" s="1032" t="str">
        <f t="shared" si="186"/>
        <v>5.0</v>
      </c>
      <c r="LI7" s="22" t="str">
        <f t="shared" si="187"/>
        <v>D+</v>
      </c>
      <c r="LJ7" s="20">
        <f t="shared" si="188"/>
        <v>1.5</v>
      </c>
      <c r="LK7" s="20" t="str">
        <f t="shared" si="189"/>
        <v>1.5</v>
      </c>
      <c r="LL7" s="46">
        <v>2</v>
      </c>
      <c r="LM7" s="416">
        <v>2</v>
      </c>
      <c r="LN7" s="406">
        <v>5.2</v>
      </c>
      <c r="LO7" s="65">
        <v>6</v>
      </c>
      <c r="LP7" s="65"/>
      <c r="LQ7" s="17">
        <f t="shared" si="190"/>
        <v>5.7</v>
      </c>
      <c r="LR7" s="18">
        <f t="shared" si="191"/>
        <v>5.7</v>
      </c>
      <c r="LS7" s="1032" t="str">
        <f t="shared" si="192"/>
        <v>5.7</v>
      </c>
      <c r="LT7" s="22" t="str">
        <f t="shared" si="193"/>
        <v>C</v>
      </c>
      <c r="LU7" s="20">
        <f t="shared" si="194"/>
        <v>2</v>
      </c>
      <c r="LV7" s="20" t="str">
        <f t="shared" si="195"/>
        <v>2.0</v>
      </c>
      <c r="LW7" s="46">
        <v>2</v>
      </c>
      <c r="LX7" s="95">
        <v>2</v>
      </c>
      <c r="LY7" s="417">
        <v>5.7</v>
      </c>
      <c r="LZ7" s="65">
        <v>7</v>
      </c>
      <c r="MA7" s="65"/>
      <c r="MB7" s="17">
        <f t="shared" si="196"/>
        <v>6.5</v>
      </c>
      <c r="MC7" s="18">
        <f t="shared" si="197"/>
        <v>6.5</v>
      </c>
      <c r="MD7" s="1029" t="str">
        <f t="shared" si="198"/>
        <v>6.5</v>
      </c>
      <c r="ME7" s="22" t="str">
        <f t="shared" si="199"/>
        <v>C+</v>
      </c>
      <c r="MF7" s="20">
        <f t="shared" si="200"/>
        <v>2.5</v>
      </c>
      <c r="MG7" s="20" t="str">
        <f t="shared" si="201"/>
        <v>2.5</v>
      </c>
      <c r="MH7" s="46">
        <v>2</v>
      </c>
      <c r="MI7" s="416">
        <v>2</v>
      </c>
      <c r="MJ7" s="415">
        <v>5</v>
      </c>
      <c r="MK7" s="86">
        <v>3</v>
      </c>
      <c r="ML7" s="86">
        <v>5</v>
      </c>
      <c r="MM7" s="17">
        <f t="shared" si="202"/>
        <v>3.8</v>
      </c>
      <c r="MN7" s="18">
        <f t="shared" si="203"/>
        <v>5</v>
      </c>
      <c r="MO7" s="1032" t="str">
        <f t="shared" si="204"/>
        <v>5.0</v>
      </c>
      <c r="MP7" s="22" t="str">
        <f t="shared" si="205"/>
        <v>D+</v>
      </c>
      <c r="MQ7" s="20">
        <f t="shared" si="206"/>
        <v>1.5</v>
      </c>
      <c r="MR7" s="20" t="str">
        <f t="shared" si="207"/>
        <v>1.5</v>
      </c>
      <c r="MS7" s="46">
        <v>1</v>
      </c>
      <c r="MT7" s="416">
        <v>1</v>
      </c>
      <c r="MU7" s="417">
        <v>6.4</v>
      </c>
      <c r="MV7" s="65">
        <v>6</v>
      </c>
      <c r="MW7" s="65"/>
      <c r="MX7" s="17">
        <f t="shared" si="208"/>
        <v>6.2</v>
      </c>
      <c r="MY7" s="18">
        <f t="shared" si="209"/>
        <v>6.2</v>
      </c>
      <c r="MZ7" s="1032" t="str">
        <f t="shared" si="210"/>
        <v>6.2</v>
      </c>
      <c r="NA7" s="22" t="str">
        <f t="shared" si="211"/>
        <v>C</v>
      </c>
      <c r="NB7" s="20">
        <f t="shared" si="212"/>
        <v>2</v>
      </c>
      <c r="NC7" s="20" t="str">
        <f t="shared" si="213"/>
        <v>2.0</v>
      </c>
      <c r="ND7" s="46">
        <v>1</v>
      </c>
      <c r="NE7" s="416">
        <v>1</v>
      </c>
      <c r="NF7" s="417">
        <v>6.4</v>
      </c>
      <c r="NG7" s="65">
        <v>8</v>
      </c>
      <c r="NH7" s="776"/>
      <c r="NI7" s="17">
        <f t="shared" si="214"/>
        <v>7.4</v>
      </c>
      <c r="NJ7" s="18">
        <f t="shared" si="215"/>
        <v>7.4</v>
      </c>
      <c r="NK7" s="1029" t="str">
        <f t="shared" si="216"/>
        <v>7.4</v>
      </c>
      <c r="NL7" s="22" t="str">
        <f t="shared" si="217"/>
        <v>B</v>
      </c>
      <c r="NM7" s="20">
        <f t="shared" si="218"/>
        <v>3</v>
      </c>
      <c r="NN7" s="20" t="str">
        <f t="shared" si="219"/>
        <v>3.0</v>
      </c>
      <c r="NO7" s="46">
        <v>2</v>
      </c>
      <c r="NP7" s="416">
        <v>2</v>
      </c>
      <c r="NQ7" s="289">
        <f t="shared" si="220"/>
        <v>18</v>
      </c>
      <c r="NR7" s="35">
        <f t="shared" si="221"/>
        <v>1.8611111111111112</v>
      </c>
      <c r="NS7" s="36" t="str">
        <f t="shared" si="222"/>
        <v>1.86</v>
      </c>
      <c r="NT7" s="37" t="str">
        <f t="shared" si="223"/>
        <v>Lên lớp</v>
      </c>
      <c r="NU7" s="289">
        <f t="shared" si="0"/>
        <v>77</v>
      </c>
      <c r="NV7" s="35">
        <f t="shared" si="1"/>
        <v>1.9675324675324675</v>
      </c>
      <c r="NW7" s="36" t="str">
        <f t="shared" si="224"/>
        <v>1.97</v>
      </c>
      <c r="NX7" s="290">
        <f t="shared" si="225"/>
        <v>16</v>
      </c>
      <c r="NY7" s="291">
        <f t="shared" si="226"/>
        <v>2.09375</v>
      </c>
      <c r="NZ7" s="679">
        <f t="shared" si="2"/>
        <v>75</v>
      </c>
      <c r="OA7" s="1031">
        <f t="shared" si="227"/>
        <v>5.9866666666666672</v>
      </c>
      <c r="OB7" s="680">
        <f t="shared" si="3"/>
        <v>2.02</v>
      </c>
      <c r="OC7" s="37" t="str">
        <f t="shared" si="228"/>
        <v>Lên lớp</v>
      </c>
      <c r="OD7" s="225"/>
      <c r="OE7" s="417">
        <v>6.2</v>
      </c>
      <c r="OF7" s="599">
        <v>5</v>
      </c>
      <c r="OG7" s="599"/>
      <c r="OH7" s="17">
        <f t="shared" si="229"/>
        <v>5.5</v>
      </c>
      <c r="OI7" s="18">
        <f t="shared" si="230"/>
        <v>5.5</v>
      </c>
      <c r="OJ7" s="323" t="str">
        <f t="shared" si="231"/>
        <v>5.5</v>
      </c>
      <c r="OK7" s="22" t="str">
        <f t="shared" si="232"/>
        <v>C</v>
      </c>
      <c r="OL7" s="20">
        <f t="shared" si="233"/>
        <v>2</v>
      </c>
      <c r="OM7" s="20" t="str">
        <f t="shared" si="234"/>
        <v>2.0</v>
      </c>
      <c r="ON7" s="46">
        <v>3</v>
      </c>
      <c r="OO7" s="95">
        <v>3</v>
      </c>
      <c r="OP7" s="417">
        <v>6</v>
      </c>
      <c r="OQ7" s="599">
        <v>4</v>
      </c>
      <c r="OR7" s="599"/>
      <c r="OS7" s="17">
        <f t="shared" si="235"/>
        <v>4.8</v>
      </c>
      <c r="OT7" s="18">
        <f t="shared" si="236"/>
        <v>4.8</v>
      </c>
      <c r="OU7" s="1028" t="str">
        <f t="shared" si="237"/>
        <v>4.8</v>
      </c>
      <c r="OV7" s="22" t="str">
        <f t="shared" si="238"/>
        <v>D</v>
      </c>
      <c r="OW7" s="20">
        <f t="shared" si="239"/>
        <v>1</v>
      </c>
      <c r="OX7" s="20" t="str">
        <f t="shared" si="240"/>
        <v>1.0</v>
      </c>
      <c r="OY7" s="46">
        <v>3</v>
      </c>
      <c r="OZ7" s="416">
        <v>3</v>
      </c>
      <c r="PA7" s="417">
        <v>5</v>
      </c>
      <c r="PB7" s="599">
        <v>3</v>
      </c>
      <c r="PC7" s="599">
        <v>5</v>
      </c>
      <c r="PD7" s="17">
        <f t="shared" si="241"/>
        <v>3.8</v>
      </c>
      <c r="PE7" s="18">
        <f t="shared" si="242"/>
        <v>5</v>
      </c>
      <c r="PF7" s="323" t="str">
        <f t="shared" si="243"/>
        <v>5.0</v>
      </c>
      <c r="PG7" s="22" t="str">
        <f t="shared" si="244"/>
        <v>D+</v>
      </c>
      <c r="PH7" s="20">
        <f t="shared" si="245"/>
        <v>1.5</v>
      </c>
      <c r="PI7" s="20" t="str">
        <f t="shared" si="246"/>
        <v>1.5</v>
      </c>
      <c r="PJ7" s="46">
        <v>1</v>
      </c>
      <c r="PK7" s="416">
        <v>1</v>
      </c>
      <c r="PL7" s="406">
        <v>6</v>
      </c>
      <c r="PM7" s="337">
        <v>6</v>
      </c>
      <c r="PN7" s="337"/>
      <c r="PO7" s="17">
        <f t="shared" si="247"/>
        <v>6</v>
      </c>
      <c r="PP7" s="18">
        <f t="shared" si="248"/>
        <v>6</v>
      </c>
      <c r="PQ7" s="323" t="str">
        <f t="shared" si="249"/>
        <v>6.0</v>
      </c>
      <c r="PR7" s="22" t="str">
        <f t="shared" si="250"/>
        <v>C</v>
      </c>
      <c r="PS7" s="20">
        <f t="shared" si="251"/>
        <v>2</v>
      </c>
      <c r="PT7" s="20" t="str">
        <f t="shared" si="252"/>
        <v>2.0</v>
      </c>
      <c r="PU7" s="46">
        <v>1</v>
      </c>
      <c r="PV7" s="416">
        <v>1</v>
      </c>
      <c r="PW7" s="406">
        <v>5.4</v>
      </c>
      <c r="PX7" s="599">
        <v>6</v>
      </c>
      <c r="PY7" s="599"/>
      <c r="PZ7" s="17">
        <f t="shared" si="253"/>
        <v>5.8</v>
      </c>
      <c r="QA7" s="18">
        <f t="shared" si="254"/>
        <v>5.8</v>
      </c>
      <c r="QB7" s="323" t="str">
        <f t="shared" si="255"/>
        <v>5.8</v>
      </c>
      <c r="QC7" s="22" t="str">
        <f t="shared" si="256"/>
        <v>C</v>
      </c>
      <c r="QD7" s="20">
        <f t="shared" si="257"/>
        <v>2</v>
      </c>
      <c r="QE7" s="20" t="str">
        <f t="shared" si="258"/>
        <v>2.0</v>
      </c>
      <c r="QF7" s="46">
        <v>2</v>
      </c>
      <c r="QG7" s="416">
        <v>2</v>
      </c>
      <c r="QH7" s="417">
        <v>6.4</v>
      </c>
      <c r="QI7" s="337">
        <v>8</v>
      </c>
      <c r="QJ7" s="337"/>
      <c r="QK7" s="11">
        <f t="shared" si="259"/>
        <v>7.4</v>
      </c>
      <c r="QL7" s="16">
        <f t="shared" si="260"/>
        <v>7.4</v>
      </c>
      <c r="QM7" s="1037" t="str">
        <f t="shared" si="261"/>
        <v>7.4</v>
      </c>
      <c r="QN7" s="22" t="str">
        <f t="shared" si="262"/>
        <v>B</v>
      </c>
      <c r="QO7" s="20">
        <f t="shared" si="263"/>
        <v>3</v>
      </c>
      <c r="QP7" s="1019" t="str">
        <f t="shared" si="264"/>
        <v>3.0</v>
      </c>
      <c r="QQ7" s="46">
        <v>4</v>
      </c>
      <c r="QR7" s="196">
        <v>4</v>
      </c>
      <c r="QS7" s="515">
        <f t="shared" si="265"/>
        <v>14</v>
      </c>
      <c r="QT7" s="35">
        <f t="shared" si="266"/>
        <v>2.0357142857142856</v>
      </c>
      <c r="QU7" s="36" t="str">
        <f t="shared" si="267"/>
        <v>2.04</v>
      </c>
      <c r="QV7" s="65" t="str">
        <f t="shared" si="268"/>
        <v>Lên lớp</v>
      </c>
      <c r="QW7" s="501">
        <f t="shared" si="269"/>
        <v>91</v>
      </c>
      <c r="QX7" s="35">
        <f t="shared" si="270"/>
        <v>1.9780219780219781</v>
      </c>
      <c r="QY7" s="36" t="str">
        <f t="shared" si="271"/>
        <v>1.98</v>
      </c>
      <c r="QZ7" s="799">
        <f t="shared" si="272"/>
        <v>14</v>
      </c>
      <c r="RA7" s="1105">
        <f t="shared" si="273"/>
        <v>5.9357142857142851</v>
      </c>
      <c r="RB7" s="800">
        <f t="shared" si="274"/>
        <v>2.0357142857142856</v>
      </c>
      <c r="RC7" s="801">
        <f t="shared" si="275"/>
        <v>89</v>
      </c>
      <c r="RD7" s="1107">
        <f t="shared" si="276"/>
        <v>5.9786516853932588</v>
      </c>
      <c r="RE7" s="802">
        <f t="shared" si="277"/>
        <v>2.0224719101123596</v>
      </c>
      <c r="RF7" s="65" t="str">
        <f t="shared" si="278"/>
        <v>Lên lớp</v>
      </c>
      <c r="RG7" s="454"/>
      <c r="RH7" s="1196">
        <v>4</v>
      </c>
      <c r="RI7" s="458">
        <v>4</v>
      </c>
      <c r="RJ7" s="77"/>
      <c r="RK7" s="1145">
        <f t="shared" si="279"/>
        <v>1.6</v>
      </c>
      <c r="RL7" s="330" t="str">
        <f t="shared" si="280"/>
        <v>1.6</v>
      </c>
      <c r="RM7" s="1147" t="str">
        <f t="shared" si="281"/>
        <v>F</v>
      </c>
      <c r="RN7" s="1149">
        <f t="shared" si="282"/>
        <v>0</v>
      </c>
      <c r="RO7" s="1149" t="str">
        <f t="shared" si="283"/>
        <v>0.0</v>
      </c>
      <c r="RP7" s="1151">
        <v>5</v>
      </c>
      <c r="RQ7" s="416"/>
      <c r="RR7" s="289">
        <f t="shared" si="284"/>
        <v>5</v>
      </c>
      <c r="RS7" s="35">
        <f t="shared" si="285"/>
        <v>0</v>
      </c>
      <c r="RT7" s="36" t="str">
        <f t="shared" si="286"/>
        <v>0.00</v>
      </c>
      <c r="RU7" s="1159" t="str">
        <f t="shared" si="287"/>
        <v>Cảnh báo KQHT</v>
      </c>
      <c r="RV7" s="1161">
        <f t="shared" si="288"/>
        <v>0</v>
      </c>
      <c r="RW7" s="291" t="e">
        <f xml:space="preserve"> (RN7*RQ7)/RV7</f>
        <v>#DIV/0!</v>
      </c>
    </row>
    <row r="8" spans="1:491" s="45" customFormat="1" ht="18.75" customHeight="1">
      <c r="A8" s="313">
        <v>11</v>
      </c>
      <c r="B8" s="314" t="s">
        <v>87</v>
      </c>
      <c r="C8" s="314" t="s">
        <v>144</v>
      </c>
      <c r="D8" s="1119" t="s">
        <v>9</v>
      </c>
      <c r="E8" s="1153" t="s">
        <v>8</v>
      </c>
      <c r="F8" s="78"/>
      <c r="G8" s="110" t="s">
        <v>123</v>
      </c>
      <c r="H8" s="110" t="s">
        <v>8</v>
      </c>
      <c r="I8" s="278" t="s">
        <v>421</v>
      </c>
      <c r="J8" s="483">
        <v>6</v>
      </c>
      <c r="K8" s="327" t="str">
        <f t="shared" si="4"/>
        <v>6.0</v>
      </c>
      <c r="L8" s="465" t="str">
        <f t="shared" si="5"/>
        <v>C</v>
      </c>
      <c r="M8" s="466">
        <f t="shared" si="6"/>
        <v>2</v>
      </c>
      <c r="N8" s="436">
        <v>7</v>
      </c>
      <c r="O8" s="327" t="str">
        <f t="shared" si="7"/>
        <v>7.0</v>
      </c>
      <c r="P8" s="465" t="str">
        <f t="shared" si="8"/>
        <v>B</v>
      </c>
      <c r="Q8" s="466">
        <f t="shared" si="9"/>
        <v>3</v>
      </c>
      <c r="R8" s="12">
        <v>7.7</v>
      </c>
      <c r="S8" s="13">
        <v>9</v>
      </c>
      <c r="T8" s="14"/>
      <c r="U8" s="11">
        <f t="shared" si="10"/>
        <v>8.5</v>
      </c>
      <c r="V8" s="16">
        <f t="shared" si="11"/>
        <v>8.5</v>
      </c>
      <c r="W8" s="327" t="str">
        <f t="shared" si="12"/>
        <v>8.5</v>
      </c>
      <c r="X8" s="22" t="str">
        <f t="shared" si="13"/>
        <v>A</v>
      </c>
      <c r="Y8" s="20">
        <f t="shared" si="14"/>
        <v>4</v>
      </c>
      <c r="Z8" s="39" t="str">
        <f t="shared" si="15"/>
        <v>4.0</v>
      </c>
      <c r="AA8" s="46">
        <v>2</v>
      </c>
      <c r="AB8" s="92">
        <v>2</v>
      </c>
      <c r="AC8" s="168">
        <v>5.7</v>
      </c>
      <c r="AD8" s="13">
        <v>7</v>
      </c>
      <c r="AE8" s="14"/>
      <c r="AF8" s="11">
        <f t="shared" si="16"/>
        <v>6.5</v>
      </c>
      <c r="AG8" s="16">
        <f t="shared" si="17"/>
        <v>6.5</v>
      </c>
      <c r="AH8" s="327" t="str">
        <f t="shared" si="18"/>
        <v>6.5</v>
      </c>
      <c r="AI8" s="22" t="str">
        <f t="shared" si="19"/>
        <v>C+</v>
      </c>
      <c r="AJ8" s="20">
        <f t="shared" si="20"/>
        <v>2.5</v>
      </c>
      <c r="AK8" s="39" t="str">
        <f t="shared" si="21"/>
        <v>2.5</v>
      </c>
      <c r="AL8" s="46">
        <v>3</v>
      </c>
      <c r="AM8" s="97">
        <v>3</v>
      </c>
      <c r="AN8" s="66">
        <v>6.8</v>
      </c>
      <c r="AO8" s="13">
        <v>5</v>
      </c>
      <c r="AP8" s="14"/>
      <c r="AQ8" s="11">
        <f t="shared" si="22"/>
        <v>5.7</v>
      </c>
      <c r="AR8" s="16">
        <f t="shared" si="23"/>
        <v>5.7</v>
      </c>
      <c r="AS8" s="327" t="str">
        <f t="shared" si="24"/>
        <v>5.7</v>
      </c>
      <c r="AT8" s="22" t="str">
        <f t="shared" si="25"/>
        <v>C</v>
      </c>
      <c r="AU8" s="20">
        <f t="shared" si="26"/>
        <v>2</v>
      </c>
      <c r="AV8" s="39" t="str">
        <f t="shared" si="27"/>
        <v>2.0</v>
      </c>
      <c r="AW8" s="46">
        <v>3</v>
      </c>
      <c r="AX8" s="92">
        <v>3</v>
      </c>
      <c r="AY8" s="260">
        <v>6.1</v>
      </c>
      <c r="AZ8" s="13">
        <v>4</v>
      </c>
      <c r="BA8" s="14"/>
      <c r="BB8" s="11">
        <f t="shared" si="28"/>
        <v>4.8</v>
      </c>
      <c r="BC8" s="16">
        <f t="shared" si="29"/>
        <v>4.8</v>
      </c>
      <c r="BD8" s="327" t="str">
        <f t="shared" si="30"/>
        <v>4.8</v>
      </c>
      <c r="BE8" s="22" t="str">
        <f t="shared" si="31"/>
        <v>D</v>
      </c>
      <c r="BF8" s="20">
        <f t="shared" si="32"/>
        <v>1</v>
      </c>
      <c r="BG8" s="39" t="str">
        <f t="shared" si="33"/>
        <v>1.0</v>
      </c>
      <c r="BH8" s="46">
        <v>3</v>
      </c>
      <c r="BI8" s="92">
        <v>3</v>
      </c>
      <c r="BJ8" s="12">
        <v>8.1999999999999993</v>
      </c>
      <c r="BK8" s="13">
        <v>5</v>
      </c>
      <c r="BL8" s="14"/>
      <c r="BM8" s="17">
        <f t="shared" si="34"/>
        <v>6.3</v>
      </c>
      <c r="BN8" s="18">
        <f t="shared" si="35"/>
        <v>6.3</v>
      </c>
      <c r="BO8" s="323" t="str">
        <f t="shared" si="36"/>
        <v>6.3</v>
      </c>
      <c r="BP8" s="22" t="str">
        <f t="shared" si="37"/>
        <v>C</v>
      </c>
      <c r="BQ8" s="20">
        <f t="shared" si="38"/>
        <v>2</v>
      </c>
      <c r="BR8" s="20" t="str">
        <f t="shared" si="39"/>
        <v>2.0</v>
      </c>
      <c r="BS8" s="46">
        <v>5</v>
      </c>
      <c r="BT8" s="92">
        <v>5</v>
      </c>
      <c r="BU8" s="289">
        <f t="shared" si="40"/>
        <v>16</v>
      </c>
      <c r="BV8" s="35">
        <f t="shared" si="41"/>
        <v>2.15625</v>
      </c>
      <c r="BW8" s="36" t="str">
        <f t="shared" si="42"/>
        <v>2.16</v>
      </c>
      <c r="BX8" s="37" t="str">
        <f t="shared" si="43"/>
        <v>Lên lớp</v>
      </c>
      <c r="BY8" s="290">
        <f t="shared" si="44"/>
        <v>16</v>
      </c>
      <c r="BZ8" s="291">
        <f t="shared" si="45"/>
        <v>2.15625</v>
      </c>
      <c r="CA8" s="37" t="str">
        <f t="shared" si="46"/>
        <v>Lên lớp</v>
      </c>
      <c r="CB8" s="391"/>
      <c r="CC8" s="394">
        <v>7.2</v>
      </c>
      <c r="CD8" s="65">
        <v>5</v>
      </c>
      <c r="CE8" s="65"/>
      <c r="CF8" s="17">
        <f t="shared" si="47"/>
        <v>5.9</v>
      </c>
      <c r="CG8" s="18">
        <f t="shared" si="48"/>
        <v>5.9</v>
      </c>
      <c r="CH8" s="323" t="str">
        <f t="shared" si="49"/>
        <v>5.9</v>
      </c>
      <c r="CI8" s="22" t="str">
        <f t="shared" si="50"/>
        <v>C</v>
      </c>
      <c r="CJ8" s="20">
        <f t="shared" si="51"/>
        <v>2</v>
      </c>
      <c r="CK8" s="20" t="str">
        <f t="shared" si="52"/>
        <v>2.0</v>
      </c>
      <c r="CL8" s="46">
        <v>2</v>
      </c>
      <c r="CM8" s="92">
        <v>2</v>
      </c>
      <c r="CN8" s="406">
        <v>6</v>
      </c>
      <c r="CO8" s="65">
        <v>8</v>
      </c>
      <c r="CQ8" s="17">
        <f t="shared" si="53"/>
        <v>7.2</v>
      </c>
      <c r="CR8" s="18">
        <f t="shared" si="54"/>
        <v>7.2</v>
      </c>
      <c r="CS8" s="323" t="str">
        <f t="shared" si="55"/>
        <v>7.2</v>
      </c>
      <c r="CT8" s="22" t="str">
        <f t="shared" si="56"/>
        <v>B</v>
      </c>
      <c r="CU8" s="20">
        <f t="shared" si="57"/>
        <v>3</v>
      </c>
      <c r="CV8" s="20" t="str">
        <f t="shared" si="58"/>
        <v>3.0</v>
      </c>
      <c r="CW8" s="46">
        <v>2</v>
      </c>
      <c r="CX8" s="95">
        <v>2</v>
      </c>
      <c r="CY8" s="417">
        <v>6</v>
      </c>
      <c r="CZ8" s="86">
        <v>8</v>
      </c>
      <c r="DA8" s="74"/>
      <c r="DB8" s="17">
        <f t="shared" si="59"/>
        <v>7.2</v>
      </c>
      <c r="DC8" s="18">
        <f t="shared" si="60"/>
        <v>7.2</v>
      </c>
      <c r="DD8" s="323" t="str">
        <f t="shared" si="61"/>
        <v>7.2</v>
      </c>
      <c r="DE8" s="22" t="str">
        <f t="shared" si="62"/>
        <v>B</v>
      </c>
      <c r="DF8" s="20">
        <f t="shared" si="63"/>
        <v>3</v>
      </c>
      <c r="DG8" s="20" t="str">
        <f t="shared" si="64"/>
        <v>3.0</v>
      </c>
      <c r="DH8" s="46">
        <v>3</v>
      </c>
      <c r="DI8" s="416">
        <v>3</v>
      </c>
      <c r="DJ8" s="417">
        <v>5.4</v>
      </c>
      <c r="DK8" s="65">
        <v>7</v>
      </c>
      <c r="DL8" s="65"/>
      <c r="DM8" s="17">
        <f t="shared" si="65"/>
        <v>6.4</v>
      </c>
      <c r="DN8" s="18">
        <f t="shared" si="66"/>
        <v>6.4</v>
      </c>
      <c r="DO8" s="1028" t="str">
        <f t="shared" si="67"/>
        <v>6.4</v>
      </c>
      <c r="DP8" s="22" t="str">
        <f t="shared" si="68"/>
        <v>C</v>
      </c>
      <c r="DQ8" s="20">
        <f t="shared" si="69"/>
        <v>2</v>
      </c>
      <c r="DR8" s="20" t="str">
        <f t="shared" si="70"/>
        <v>2.0</v>
      </c>
      <c r="DS8" s="46">
        <v>4</v>
      </c>
      <c r="DT8" s="416">
        <v>4</v>
      </c>
      <c r="DU8" s="417">
        <v>7</v>
      </c>
      <c r="DV8" s="65">
        <v>3</v>
      </c>
      <c r="DX8" s="17">
        <f t="shared" si="71"/>
        <v>4.5999999999999996</v>
      </c>
      <c r="DY8" s="18">
        <f t="shared" si="72"/>
        <v>4.5999999999999996</v>
      </c>
      <c r="DZ8" s="1028" t="str">
        <f t="shared" si="73"/>
        <v>4.6</v>
      </c>
      <c r="EA8" s="22" t="str">
        <f t="shared" si="74"/>
        <v>D</v>
      </c>
      <c r="EB8" s="20">
        <f t="shared" si="75"/>
        <v>1</v>
      </c>
      <c r="EC8" s="20" t="str">
        <f t="shared" si="76"/>
        <v>1.0</v>
      </c>
      <c r="ED8" s="46">
        <v>3</v>
      </c>
      <c r="EE8" s="416">
        <v>3</v>
      </c>
      <c r="EF8" s="417">
        <v>5.6</v>
      </c>
      <c r="EG8" s="86">
        <v>7</v>
      </c>
      <c r="EI8" s="17">
        <f t="shared" si="77"/>
        <v>6.4</v>
      </c>
      <c r="EJ8" s="18">
        <f t="shared" si="78"/>
        <v>6.4</v>
      </c>
      <c r="EK8" s="1028" t="str">
        <f t="shared" si="79"/>
        <v>6.4</v>
      </c>
      <c r="EL8" s="22" t="str">
        <f t="shared" si="80"/>
        <v>C</v>
      </c>
      <c r="EM8" s="20">
        <f t="shared" si="81"/>
        <v>2</v>
      </c>
      <c r="EN8" s="20" t="str">
        <f t="shared" si="82"/>
        <v>2.0</v>
      </c>
      <c r="EO8" s="46">
        <v>3</v>
      </c>
      <c r="EP8" s="416">
        <v>3</v>
      </c>
      <c r="EQ8" s="417">
        <v>6.2</v>
      </c>
      <c r="ER8" s="65">
        <v>5</v>
      </c>
      <c r="ET8" s="17">
        <f t="shared" si="83"/>
        <v>5.5</v>
      </c>
      <c r="EU8" s="18">
        <f t="shared" si="84"/>
        <v>5.5</v>
      </c>
      <c r="EV8" s="1028" t="str">
        <f t="shared" si="85"/>
        <v>5.5</v>
      </c>
      <c r="EW8" s="22" t="str">
        <f t="shared" si="86"/>
        <v>C</v>
      </c>
      <c r="EX8" s="20">
        <f t="shared" si="87"/>
        <v>2</v>
      </c>
      <c r="EY8" s="20" t="str">
        <f t="shared" si="88"/>
        <v>2.0</v>
      </c>
      <c r="EZ8" s="46">
        <v>3</v>
      </c>
      <c r="FA8" s="416">
        <v>3</v>
      </c>
      <c r="FB8" s="515">
        <f t="shared" si="89"/>
        <v>20</v>
      </c>
      <c r="FC8" s="35">
        <f t="shared" si="90"/>
        <v>2.1</v>
      </c>
      <c r="FD8" s="36" t="str">
        <f t="shared" si="91"/>
        <v>2.10</v>
      </c>
      <c r="FE8" s="86" t="str">
        <f t="shared" si="92"/>
        <v>Lên lớp</v>
      </c>
      <c r="FF8" s="501">
        <f t="shared" si="93"/>
        <v>36</v>
      </c>
      <c r="FG8" s="35">
        <f t="shared" si="94"/>
        <v>2.125</v>
      </c>
      <c r="FH8" s="36" t="str">
        <f t="shared" si="95"/>
        <v>2.13</v>
      </c>
      <c r="FI8" s="530">
        <f t="shared" si="96"/>
        <v>36</v>
      </c>
      <c r="FJ8" s="502">
        <f t="shared" si="97"/>
        <v>2.125</v>
      </c>
      <c r="FK8" s="503" t="str">
        <f t="shared" si="98"/>
        <v>Lên lớp</v>
      </c>
      <c r="FL8" s="452"/>
      <c r="FM8" s="417">
        <v>6.8</v>
      </c>
      <c r="FN8" s="65">
        <v>2</v>
      </c>
      <c r="FO8" s="65">
        <v>6</v>
      </c>
      <c r="FP8" s="17">
        <f t="shared" si="99"/>
        <v>3.9</v>
      </c>
      <c r="FQ8" s="18">
        <f t="shared" si="100"/>
        <v>6.3</v>
      </c>
      <c r="FR8" s="323" t="str">
        <f t="shared" si="101"/>
        <v>6.3</v>
      </c>
      <c r="FS8" s="22" t="str">
        <f t="shared" si="102"/>
        <v>C</v>
      </c>
      <c r="FT8" s="20">
        <f t="shared" si="103"/>
        <v>2</v>
      </c>
      <c r="FU8" s="20" t="str">
        <f t="shared" si="104"/>
        <v>2.0</v>
      </c>
      <c r="FV8" s="46">
        <v>3</v>
      </c>
      <c r="FW8" s="416">
        <v>3</v>
      </c>
      <c r="FX8" s="417">
        <v>5.6</v>
      </c>
      <c r="FY8" s="599">
        <v>4</v>
      </c>
      <c r="FZ8" s="599"/>
      <c r="GA8" s="17">
        <f t="shared" si="105"/>
        <v>4.5999999999999996</v>
      </c>
      <c r="GB8" s="18">
        <f t="shared" si="106"/>
        <v>4.5999999999999996</v>
      </c>
      <c r="GC8" s="323" t="str">
        <f t="shared" si="107"/>
        <v>4.6</v>
      </c>
      <c r="GD8" s="22" t="str">
        <f t="shared" si="108"/>
        <v>D</v>
      </c>
      <c r="GE8" s="20">
        <f t="shared" si="109"/>
        <v>1</v>
      </c>
      <c r="GF8" s="20" t="str">
        <f t="shared" si="110"/>
        <v>1.0</v>
      </c>
      <c r="GG8" s="46">
        <v>3</v>
      </c>
      <c r="GH8" s="416">
        <v>3</v>
      </c>
      <c r="GI8" s="417">
        <v>6</v>
      </c>
      <c r="GJ8" s="65">
        <v>8</v>
      </c>
      <c r="GK8" s="65"/>
      <c r="GL8" s="17">
        <f t="shared" si="111"/>
        <v>7.2</v>
      </c>
      <c r="GM8" s="18">
        <f t="shared" si="112"/>
        <v>7.2</v>
      </c>
      <c r="GN8" s="323" t="str">
        <f t="shared" si="113"/>
        <v>7.2</v>
      </c>
      <c r="GO8" s="22" t="str">
        <f t="shared" si="114"/>
        <v>B</v>
      </c>
      <c r="GP8" s="20">
        <f t="shared" si="115"/>
        <v>3</v>
      </c>
      <c r="GQ8" s="20" t="str">
        <f t="shared" si="116"/>
        <v>3.0</v>
      </c>
      <c r="GR8" s="46">
        <v>2</v>
      </c>
      <c r="GS8" s="416">
        <v>2</v>
      </c>
      <c r="GT8" s="417">
        <v>6.7</v>
      </c>
      <c r="GU8" s="86">
        <v>6</v>
      </c>
      <c r="GV8" s="65"/>
      <c r="GW8" s="17">
        <f t="shared" si="117"/>
        <v>6.3</v>
      </c>
      <c r="GX8" s="18">
        <f t="shared" si="118"/>
        <v>6.3</v>
      </c>
      <c r="GY8" s="323" t="str">
        <f t="shared" si="119"/>
        <v>6.3</v>
      </c>
      <c r="GZ8" s="22" t="str">
        <f t="shared" si="120"/>
        <v>C</v>
      </c>
      <c r="HA8" s="20">
        <f t="shared" si="121"/>
        <v>2</v>
      </c>
      <c r="HB8" s="20" t="str">
        <f t="shared" si="122"/>
        <v>2.0</v>
      </c>
      <c r="HC8" s="46">
        <v>3</v>
      </c>
      <c r="HD8" s="416">
        <v>3</v>
      </c>
      <c r="HE8" s="417">
        <v>7.7</v>
      </c>
      <c r="HF8" s="599">
        <v>8</v>
      </c>
      <c r="HG8" s="599"/>
      <c r="HH8" s="17">
        <f t="shared" si="289"/>
        <v>7.9</v>
      </c>
      <c r="HI8" s="18">
        <f t="shared" si="290"/>
        <v>7.9</v>
      </c>
      <c r="HJ8" s="323" t="str">
        <f t="shared" si="125"/>
        <v>7.9</v>
      </c>
      <c r="HK8" s="22" t="str">
        <f t="shared" si="126"/>
        <v>B</v>
      </c>
      <c r="HL8" s="20">
        <f t="shared" si="127"/>
        <v>3</v>
      </c>
      <c r="HM8" s="20" t="str">
        <f t="shared" si="128"/>
        <v>3.0</v>
      </c>
      <c r="HN8" s="46">
        <v>2</v>
      </c>
      <c r="HO8" s="416">
        <v>2</v>
      </c>
      <c r="HP8" s="406">
        <v>5</v>
      </c>
      <c r="HQ8" s="65">
        <v>4</v>
      </c>
      <c r="HR8" s="65"/>
      <c r="HS8" s="17">
        <f t="shared" si="129"/>
        <v>4.4000000000000004</v>
      </c>
      <c r="HT8" s="18">
        <f t="shared" si="130"/>
        <v>4.4000000000000004</v>
      </c>
      <c r="HU8" s="323" t="str">
        <f t="shared" si="131"/>
        <v>4.4</v>
      </c>
      <c r="HV8" s="22" t="str">
        <f t="shared" si="132"/>
        <v>D</v>
      </c>
      <c r="HW8" s="20">
        <f t="shared" si="133"/>
        <v>1</v>
      </c>
      <c r="HX8" s="20" t="str">
        <f t="shared" si="134"/>
        <v>1.0</v>
      </c>
      <c r="HY8" s="46">
        <v>4</v>
      </c>
      <c r="HZ8" s="95">
        <v>4</v>
      </c>
      <c r="IA8" s="417">
        <v>6.7</v>
      </c>
      <c r="IB8" s="599">
        <v>6</v>
      </c>
      <c r="IC8" s="599"/>
      <c r="ID8" s="17">
        <f t="shared" si="135"/>
        <v>6.3</v>
      </c>
      <c r="IE8" s="18">
        <f t="shared" si="136"/>
        <v>6.3</v>
      </c>
      <c r="IF8" s="323" t="str">
        <f t="shared" si="137"/>
        <v>6.3</v>
      </c>
      <c r="IG8" s="22" t="str">
        <f t="shared" si="138"/>
        <v>C</v>
      </c>
      <c r="IH8" s="20">
        <f t="shared" si="139"/>
        <v>2</v>
      </c>
      <c r="II8" s="20" t="str">
        <f t="shared" si="140"/>
        <v>2.0</v>
      </c>
      <c r="IJ8" s="46">
        <v>1</v>
      </c>
      <c r="IK8" s="416">
        <v>1</v>
      </c>
      <c r="IL8" s="585">
        <v>8</v>
      </c>
      <c r="IM8" s="599">
        <v>6</v>
      </c>
      <c r="IN8" s="599"/>
      <c r="IO8" s="17">
        <f t="shared" si="141"/>
        <v>6.8</v>
      </c>
      <c r="IP8" s="18">
        <f t="shared" si="142"/>
        <v>6.8</v>
      </c>
      <c r="IQ8" s="323" t="str">
        <f t="shared" si="143"/>
        <v>6.8</v>
      </c>
      <c r="IR8" s="22" t="str">
        <f t="shared" si="144"/>
        <v>C+</v>
      </c>
      <c r="IS8" s="20">
        <f t="shared" si="145"/>
        <v>2.5</v>
      </c>
      <c r="IT8" s="20" t="str">
        <f t="shared" si="146"/>
        <v>2.5</v>
      </c>
      <c r="IU8" s="46">
        <v>2</v>
      </c>
      <c r="IV8" s="416">
        <v>2</v>
      </c>
      <c r="IW8" s="417">
        <v>7.6</v>
      </c>
      <c r="IX8" s="599">
        <v>8</v>
      </c>
      <c r="IY8" s="599"/>
      <c r="IZ8" s="17">
        <f t="shared" si="147"/>
        <v>7.8</v>
      </c>
      <c r="JA8" s="18">
        <f t="shared" si="148"/>
        <v>7.8</v>
      </c>
      <c r="JB8" s="323" t="str">
        <f t="shared" si="149"/>
        <v>7.8</v>
      </c>
      <c r="JC8" s="22" t="str">
        <f t="shared" si="150"/>
        <v>B</v>
      </c>
      <c r="JD8" s="20">
        <f t="shared" si="151"/>
        <v>3</v>
      </c>
      <c r="JE8" s="20" t="str">
        <f t="shared" si="152"/>
        <v>3.0</v>
      </c>
      <c r="JF8" s="46">
        <v>3</v>
      </c>
      <c r="JG8" s="416">
        <v>3</v>
      </c>
      <c r="JH8" s="515">
        <f t="shared" si="153"/>
        <v>23</v>
      </c>
      <c r="JI8" s="35">
        <f t="shared" si="154"/>
        <v>2.0434782608695654</v>
      </c>
      <c r="JJ8" s="36" t="str">
        <f t="shared" si="155"/>
        <v>2.04</v>
      </c>
      <c r="JK8" s="37" t="str">
        <f t="shared" si="156"/>
        <v>Lên lớp</v>
      </c>
      <c r="JL8" s="289">
        <f t="shared" si="157"/>
        <v>59</v>
      </c>
      <c r="JM8" s="35">
        <f t="shared" si="158"/>
        <v>2.093220338983051</v>
      </c>
      <c r="JN8" s="36" t="str">
        <f t="shared" si="159"/>
        <v>2.09</v>
      </c>
      <c r="JO8" s="290">
        <f t="shared" si="160"/>
        <v>23</v>
      </c>
      <c r="JP8" s="291">
        <f t="shared" si="161"/>
        <v>2.0434782608695654</v>
      </c>
      <c r="JQ8" s="679">
        <f t="shared" si="162"/>
        <v>59</v>
      </c>
      <c r="JR8" s="1036">
        <f t="shared" si="163"/>
        <v>6.1881355932203403</v>
      </c>
      <c r="JS8" s="680">
        <f t="shared" si="164"/>
        <v>2.093220338983051</v>
      </c>
      <c r="JT8" s="37" t="str">
        <f t="shared" si="165"/>
        <v>Lên lớp</v>
      </c>
      <c r="JU8" s="225"/>
      <c r="JV8" s="417">
        <v>6.2</v>
      </c>
      <c r="JW8" s="65">
        <v>5</v>
      </c>
      <c r="JX8" s="65"/>
      <c r="JY8" s="17">
        <f t="shared" si="166"/>
        <v>5.5</v>
      </c>
      <c r="JZ8" s="18">
        <f t="shared" si="167"/>
        <v>5.5</v>
      </c>
      <c r="KA8" s="1032" t="str">
        <f t="shared" si="168"/>
        <v>5.5</v>
      </c>
      <c r="KB8" s="22" t="str">
        <f t="shared" si="169"/>
        <v>C</v>
      </c>
      <c r="KC8" s="20">
        <f t="shared" si="170"/>
        <v>2</v>
      </c>
      <c r="KD8" s="20" t="str">
        <f t="shared" si="171"/>
        <v>2.0</v>
      </c>
      <c r="KE8" s="46">
        <v>3</v>
      </c>
      <c r="KF8" s="416">
        <v>3</v>
      </c>
      <c r="KG8" s="406">
        <v>8</v>
      </c>
      <c r="KH8" s="65">
        <v>7</v>
      </c>
      <c r="KI8" s="65"/>
      <c r="KJ8" s="17">
        <f t="shared" si="172"/>
        <v>7.4</v>
      </c>
      <c r="KK8" s="18">
        <f t="shared" si="173"/>
        <v>7.4</v>
      </c>
      <c r="KL8" s="1032" t="str">
        <f t="shared" si="174"/>
        <v>7.4</v>
      </c>
      <c r="KM8" s="22" t="str">
        <f t="shared" si="175"/>
        <v>B</v>
      </c>
      <c r="KN8" s="20">
        <f t="shared" si="176"/>
        <v>3</v>
      </c>
      <c r="KO8" s="20" t="str">
        <f t="shared" si="177"/>
        <v>3.0</v>
      </c>
      <c r="KP8" s="46">
        <v>2</v>
      </c>
      <c r="KQ8" s="416">
        <v>2</v>
      </c>
      <c r="KR8" s="406">
        <v>7.2</v>
      </c>
      <c r="KS8" s="65">
        <v>6</v>
      </c>
      <c r="KT8" s="65"/>
      <c r="KU8" s="17">
        <f t="shared" si="178"/>
        <v>6.5</v>
      </c>
      <c r="KV8" s="18">
        <f t="shared" si="179"/>
        <v>6.5</v>
      </c>
      <c r="KW8" s="1032" t="str">
        <f t="shared" si="180"/>
        <v>6.5</v>
      </c>
      <c r="KX8" s="22" t="str">
        <f t="shared" si="181"/>
        <v>C+</v>
      </c>
      <c r="KY8" s="20">
        <f t="shared" si="182"/>
        <v>2.5</v>
      </c>
      <c r="KZ8" s="20" t="str">
        <f t="shared" si="183"/>
        <v>2.5</v>
      </c>
      <c r="LA8" s="46">
        <v>3</v>
      </c>
      <c r="LB8" s="95">
        <v>3</v>
      </c>
      <c r="LC8" s="417">
        <v>7</v>
      </c>
      <c r="LD8" s="65">
        <v>7</v>
      </c>
      <c r="LE8" s="65"/>
      <c r="LF8" s="17">
        <f t="shared" si="184"/>
        <v>7</v>
      </c>
      <c r="LG8" s="18">
        <f t="shared" si="185"/>
        <v>7</v>
      </c>
      <c r="LH8" s="1032" t="str">
        <f t="shared" si="186"/>
        <v>7.0</v>
      </c>
      <c r="LI8" s="22" t="str">
        <f t="shared" si="187"/>
        <v>B</v>
      </c>
      <c r="LJ8" s="20">
        <f t="shared" si="188"/>
        <v>3</v>
      </c>
      <c r="LK8" s="20" t="str">
        <f t="shared" si="189"/>
        <v>3.0</v>
      </c>
      <c r="LL8" s="46">
        <v>2</v>
      </c>
      <c r="LM8" s="416">
        <v>2</v>
      </c>
      <c r="LN8" s="406">
        <v>5</v>
      </c>
      <c r="LO8" s="65">
        <v>6</v>
      </c>
      <c r="LP8" s="65"/>
      <c r="LQ8" s="17">
        <f t="shared" si="190"/>
        <v>5.6</v>
      </c>
      <c r="LR8" s="18">
        <f t="shared" si="191"/>
        <v>5.6</v>
      </c>
      <c r="LS8" s="1032" t="str">
        <f t="shared" si="192"/>
        <v>5.6</v>
      </c>
      <c r="LT8" s="22" t="str">
        <f t="shared" si="193"/>
        <v>C</v>
      </c>
      <c r="LU8" s="20">
        <f t="shared" si="194"/>
        <v>2</v>
      </c>
      <c r="LV8" s="20" t="str">
        <f t="shared" si="195"/>
        <v>2.0</v>
      </c>
      <c r="LW8" s="46">
        <v>2</v>
      </c>
      <c r="LX8" s="95">
        <v>2</v>
      </c>
      <c r="LY8" s="417">
        <v>7</v>
      </c>
      <c r="LZ8" s="65">
        <v>6</v>
      </c>
      <c r="MA8" s="65"/>
      <c r="MB8" s="17">
        <f t="shared" si="196"/>
        <v>6.4</v>
      </c>
      <c r="MC8" s="18">
        <f t="shared" si="197"/>
        <v>6.4</v>
      </c>
      <c r="MD8" s="1029" t="str">
        <f t="shared" si="198"/>
        <v>6.4</v>
      </c>
      <c r="ME8" s="22" t="str">
        <f t="shared" si="199"/>
        <v>C</v>
      </c>
      <c r="MF8" s="20">
        <f t="shared" si="200"/>
        <v>2</v>
      </c>
      <c r="MG8" s="20" t="str">
        <f t="shared" si="201"/>
        <v>2.0</v>
      </c>
      <c r="MH8" s="46">
        <v>2</v>
      </c>
      <c r="MI8" s="416">
        <v>2</v>
      </c>
      <c r="MJ8" s="415">
        <v>5</v>
      </c>
      <c r="MK8" s="86">
        <v>4</v>
      </c>
      <c r="ML8" s="86"/>
      <c r="MM8" s="17">
        <f t="shared" si="202"/>
        <v>4.4000000000000004</v>
      </c>
      <c r="MN8" s="18">
        <f t="shared" si="203"/>
        <v>4.4000000000000004</v>
      </c>
      <c r="MO8" s="1032" t="str">
        <f t="shared" si="204"/>
        <v>4.4</v>
      </c>
      <c r="MP8" s="22" t="str">
        <f t="shared" si="205"/>
        <v>D</v>
      </c>
      <c r="MQ8" s="20">
        <f t="shared" si="206"/>
        <v>1</v>
      </c>
      <c r="MR8" s="20" t="str">
        <f t="shared" si="207"/>
        <v>1.0</v>
      </c>
      <c r="MS8" s="46">
        <v>1</v>
      </c>
      <c r="MT8" s="416">
        <v>1</v>
      </c>
      <c r="MU8" s="417">
        <v>6</v>
      </c>
      <c r="MV8" s="65">
        <v>5</v>
      </c>
      <c r="MW8" s="65"/>
      <c r="MX8" s="17">
        <f t="shared" si="208"/>
        <v>5.4</v>
      </c>
      <c r="MY8" s="18">
        <f t="shared" si="209"/>
        <v>5.4</v>
      </c>
      <c r="MZ8" s="1032" t="str">
        <f t="shared" si="210"/>
        <v>5.4</v>
      </c>
      <c r="NA8" s="22" t="str">
        <f t="shared" si="211"/>
        <v>D+</v>
      </c>
      <c r="NB8" s="20">
        <f t="shared" si="212"/>
        <v>1.5</v>
      </c>
      <c r="NC8" s="20" t="str">
        <f t="shared" si="213"/>
        <v>1.5</v>
      </c>
      <c r="ND8" s="46">
        <v>1</v>
      </c>
      <c r="NE8" s="416">
        <v>1</v>
      </c>
      <c r="NF8" s="417">
        <v>7</v>
      </c>
      <c r="NG8" s="65">
        <v>4</v>
      </c>
      <c r="NH8" s="776"/>
      <c r="NI8" s="17">
        <f t="shared" si="214"/>
        <v>5.2</v>
      </c>
      <c r="NJ8" s="18">
        <f t="shared" si="215"/>
        <v>5.2</v>
      </c>
      <c r="NK8" s="1029" t="str">
        <f t="shared" si="216"/>
        <v>5.2</v>
      </c>
      <c r="NL8" s="22" t="str">
        <f t="shared" si="217"/>
        <v>D+</v>
      </c>
      <c r="NM8" s="20">
        <f t="shared" si="218"/>
        <v>1.5</v>
      </c>
      <c r="NN8" s="20" t="str">
        <f t="shared" si="219"/>
        <v>1.5</v>
      </c>
      <c r="NO8" s="46">
        <v>2</v>
      </c>
      <c r="NP8" s="416">
        <v>2</v>
      </c>
      <c r="NQ8" s="289">
        <f t="shared" si="220"/>
        <v>18</v>
      </c>
      <c r="NR8" s="35">
        <f t="shared" si="221"/>
        <v>2.1666666666666665</v>
      </c>
      <c r="NS8" s="36" t="str">
        <f t="shared" si="222"/>
        <v>2.17</v>
      </c>
      <c r="NT8" s="37" t="str">
        <f t="shared" si="223"/>
        <v>Lên lớp</v>
      </c>
      <c r="NU8" s="289">
        <f t="shared" si="0"/>
        <v>77</v>
      </c>
      <c r="NV8" s="35">
        <f t="shared" si="1"/>
        <v>2.1103896103896105</v>
      </c>
      <c r="NW8" s="36" t="str">
        <f t="shared" si="224"/>
        <v>2.11</v>
      </c>
      <c r="NX8" s="290">
        <f t="shared" si="225"/>
        <v>18</v>
      </c>
      <c r="NY8" s="291">
        <f t="shared" si="226"/>
        <v>2.1666666666666665</v>
      </c>
      <c r="NZ8" s="679">
        <f t="shared" si="2"/>
        <v>77</v>
      </c>
      <c r="OA8" s="1031">
        <f t="shared" si="227"/>
        <v>6.1571428571428575</v>
      </c>
      <c r="OB8" s="680">
        <f t="shared" si="3"/>
        <v>2.1103896103896105</v>
      </c>
      <c r="OC8" s="37" t="str">
        <f t="shared" si="228"/>
        <v>Lên lớp</v>
      </c>
      <c r="OD8" s="225"/>
      <c r="OE8" s="417">
        <v>6.6</v>
      </c>
      <c r="OF8" s="599">
        <v>6</v>
      </c>
      <c r="OG8" s="599"/>
      <c r="OH8" s="17">
        <f t="shared" si="229"/>
        <v>6.2</v>
      </c>
      <c r="OI8" s="18">
        <f t="shared" si="230"/>
        <v>6.2</v>
      </c>
      <c r="OJ8" s="323" t="str">
        <f t="shared" si="231"/>
        <v>6.2</v>
      </c>
      <c r="OK8" s="22" t="str">
        <f t="shared" si="232"/>
        <v>C</v>
      </c>
      <c r="OL8" s="20">
        <f t="shared" si="233"/>
        <v>2</v>
      </c>
      <c r="OM8" s="20" t="str">
        <f t="shared" si="234"/>
        <v>2.0</v>
      </c>
      <c r="ON8" s="46">
        <v>3</v>
      </c>
      <c r="OO8" s="95">
        <v>3</v>
      </c>
      <c r="OP8" s="417">
        <v>7</v>
      </c>
      <c r="OQ8" s="599">
        <v>6</v>
      </c>
      <c r="OR8" s="599"/>
      <c r="OS8" s="17">
        <f t="shared" si="235"/>
        <v>6.4</v>
      </c>
      <c r="OT8" s="18">
        <f t="shared" si="236"/>
        <v>6.4</v>
      </c>
      <c r="OU8" s="1028" t="str">
        <f t="shared" si="237"/>
        <v>6.4</v>
      </c>
      <c r="OV8" s="22" t="str">
        <f t="shared" si="238"/>
        <v>C</v>
      </c>
      <c r="OW8" s="20">
        <f t="shared" si="239"/>
        <v>2</v>
      </c>
      <c r="OX8" s="20" t="str">
        <f t="shared" si="240"/>
        <v>2.0</v>
      </c>
      <c r="OY8" s="46">
        <v>3</v>
      </c>
      <c r="OZ8" s="416">
        <v>3</v>
      </c>
      <c r="PA8" s="417">
        <v>5.2</v>
      </c>
      <c r="PB8" s="599">
        <v>5</v>
      </c>
      <c r="PC8" s="599"/>
      <c r="PD8" s="17">
        <f t="shared" si="241"/>
        <v>5.0999999999999996</v>
      </c>
      <c r="PE8" s="18">
        <f t="shared" si="242"/>
        <v>5.0999999999999996</v>
      </c>
      <c r="PF8" s="323" t="str">
        <f t="shared" si="243"/>
        <v>5.1</v>
      </c>
      <c r="PG8" s="22" t="str">
        <f t="shared" si="244"/>
        <v>D+</v>
      </c>
      <c r="PH8" s="20">
        <f t="shared" si="245"/>
        <v>1.5</v>
      </c>
      <c r="PI8" s="20" t="str">
        <f t="shared" si="246"/>
        <v>1.5</v>
      </c>
      <c r="PJ8" s="46">
        <v>1</v>
      </c>
      <c r="PK8" s="416">
        <v>1</v>
      </c>
      <c r="PL8" s="406">
        <v>7</v>
      </c>
      <c r="PM8" s="337">
        <v>7</v>
      </c>
      <c r="PN8" s="337"/>
      <c r="PO8" s="17">
        <f t="shared" si="247"/>
        <v>7</v>
      </c>
      <c r="PP8" s="18">
        <f t="shared" si="248"/>
        <v>7</v>
      </c>
      <c r="PQ8" s="323" t="str">
        <f t="shared" si="249"/>
        <v>7.0</v>
      </c>
      <c r="PR8" s="22" t="str">
        <f t="shared" si="250"/>
        <v>B</v>
      </c>
      <c r="PS8" s="20">
        <f t="shared" si="251"/>
        <v>3</v>
      </c>
      <c r="PT8" s="20" t="str">
        <f t="shared" si="252"/>
        <v>3.0</v>
      </c>
      <c r="PU8" s="46">
        <v>1</v>
      </c>
      <c r="PV8" s="416">
        <v>1</v>
      </c>
      <c r="PW8" s="406">
        <v>8</v>
      </c>
      <c r="PX8" s="599">
        <v>8</v>
      </c>
      <c r="PY8" s="599"/>
      <c r="PZ8" s="17">
        <f t="shared" si="253"/>
        <v>8</v>
      </c>
      <c r="QA8" s="18">
        <f t="shared" si="254"/>
        <v>8</v>
      </c>
      <c r="QB8" s="323" t="str">
        <f t="shared" si="255"/>
        <v>8.0</v>
      </c>
      <c r="QC8" s="22" t="str">
        <f t="shared" si="256"/>
        <v>B+</v>
      </c>
      <c r="QD8" s="20">
        <f t="shared" si="257"/>
        <v>3.5</v>
      </c>
      <c r="QE8" s="20" t="str">
        <f t="shared" si="258"/>
        <v>3.5</v>
      </c>
      <c r="QF8" s="46">
        <v>2</v>
      </c>
      <c r="QG8" s="416">
        <v>2</v>
      </c>
      <c r="QH8" s="417">
        <v>6.8</v>
      </c>
      <c r="QI8" s="337">
        <v>8.5</v>
      </c>
      <c r="QJ8" s="337"/>
      <c r="QK8" s="11">
        <f t="shared" si="259"/>
        <v>7.8</v>
      </c>
      <c r="QL8" s="16">
        <f t="shared" si="260"/>
        <v>7.8</v>
      </c>
      <c r="QM8" s="1037" t="str">
        <f t="shared" si="261"/>
        <v>7.8</v>
      </c>
      <c r="QN8" s="22" t="str">
        <f t="shared" si="262"/>
        <v>B</v>
      </c>
      <c r="QO8" s="20">
        <f t="shared" si="263"/>
        <v>3</v>
      </c>
      <c r="QP8" s="1019" t="str">
        <f t="shared" si="264"/>
        <v>3.0</v>
      </c>
      <c r="QQ8" s="46">
        <v>4</v>
      </c>
      <c r="QR8" s="196">
        <v>4</v>
      </c>
      <c r="QS8" s="515">
        <f t="shared" si="265"/>
        <v>14</v>
      </c>
      <c r="QT8" s="35">
        <f t="shared" si="266"/>
        <v>2.5357142857142856</v>
      </c>
      <c r="QU8" s="36" t="str">
        <f t="shared" si="267"/>
        <v>2.54</v>
      </c>
      <c r="QV8" s="65" t="str">
        <f t="shared" si="268"/>
        <v>Lên lớp</v>
      </c>
      <c r="QW8" s="501">
        <f t="shared" si="269"/>
        <v>91</v>
      </c>
      <c r="QX8" s="35">
        <f t="shared" si="270"/>
        <v>2.1758241758241756</v>
      </c>
      <c r="QY8" s="36" t="str">
        <f t="shared" si="271"/>
        <v>2.18</v>
      </c>
      <c r="QZ8" s="799">
        <f t="shared" si="272"/>
        <v>14</v>
      </c>
      <c r="RA8" s="1105">
        <f t="shared" si="273"/>
        <v>6.9357142857142851</v>
      </c>
      <c r="RB8" s="800">
        <f t="shared" si="274"/>
        <v>2.5357142857142856</v>
      </c>
      <c r="RC8" s="801">
        <f t="shared" si="275"/>
        <v>91</v>
      </c>
      <c r="RD8" s="1107">
        <f t="shared" si="276"/>
        <v>6.2769230769230777</v>
      </c>
      <c r="RE8" s="802">
        <f t="shared" si="277"/>
        <v>2.1758241758241756</v>
      </c>
      <c r="RF8" s="65" t="str">
        <f t="shared" si="278"/>
        <v>Lên lớp</v>
      </c>
      <c r="RG8" s="454"/>
      <c r="RH8" s="1196">
        <v>5</v>
      </c>
      <c r="RI8" s="458">
        <v>8</v>
      </c>
      <c r="RJ8" s="1201">
        <v>2.8</v>
      </c>
      <c r="RK8" s="1145">
        <f t="shared" si="279"/>
        <v>4.5999999999999996</v>
      </c>
      <c r="RL8" s="330" t="str">
        <f t="shared" si="280"/>
        <v>4.6</v>
      </c>
      <c r="RM8" s="1147" t="str">
        <f t="shared" si="281"/>
        <v>D</v>
      </c>
      <c r="RN8" s="1149">
        <f t="shared" si="282"/>
        <v>1</v>
      </c>
      <c r="RO8" s="1149" t="str">
        <f t="shared" si="283"/>
        <v>1.0</v>
      </c>
      <c r="RP8" s="1151">
        <v>5</v>
      </c>
      <c r="RQ8" s="416"/>
      <c r="RR8" s="289">
        <f t="shared" si="284"/>
        <v>5</v>
      </c>
      <c r="RS8" s="35">
        <f t="shared" si="285"/>
        <v>1</v>
      </c>
      <c r="RT8" s="36" t="str">
        <f t="shared" si="286"/>
        <v>1.00</v>
      </c>
      <c r="RU8" s="1159" t="str">
        <f t="shared" si="287"/>
        <v>Lên lớp</v>
      </c>
      <c r="RV8" s="1161">
        <f t="shared" si="288"/>
        <v>0</v>
      </c>
      <c r="RW8" s="291" t="e">
        <f xml:space="preserve"> (RN8*RQ8)/RV8</f>
        <v>#DIV/0!</v>
      </c>
    </row>
    <row r="9" spans="1:491" s="45" customFormat="1" ht="18.75" customHeight="1">
      <c r="A9" s="108">
        <v>12</v>
      </c>
      <c r="B9" s="109" t="s">
        <v>87</v>
      </c>
      <c r="C9" s="79" t="s">
        <v>145</v>
      </c>
      <c r="D9" s="117" t="s">
        <v>99</v>
      </c>
      <c r="E9" s="120" t="s">
        <v>100</v>
      </c>
      <c r="F9" s="78"/>
      <c r="G9" s="110" t="s">
        <v>124</v>
      </c>
      <c r="H9" s="110" t="s">
        <v>8</v>
      </c>
      <c r="I9" s="278" t="s">
        <v>422</v>
      </c>
      <c r="J9" s="483">
        <v>5.5</v>
      </c>
      <c r="K9" s="327" t="str">
        <f t="shared" si="4"/>
        <v>5.5</v>
      </c>
      <c r="L9" s="465" t="str">
        <f t="shared" si="5"/>
        <v>C</v>
      </c>
      <c r="M9" s="466">
        <f t="shared" si="6"/>
        <v>2</v>
      </c>
      <c r="N9" s="436">
        <v>6.8</v>
      </c>
      <c r="O9" s="327" t="str">
        <f t="shared" si="7"/>
        <v>6.8</v>
      </c>
      <c r="P9" s="465" t="str">
        <f t="shared" si="8"/>
        <v>C+</v>
      </c>
      <c r="Q9" s="466">
        <f t="shared" si="9"/>
        <v>2.5</v>
      </c>
      <c r="R9" s="12">
        <v>7.7</v>
      </c>
      <c r="S9" s="13">
        <v>8</v>
      </c>
      <c r="T9" s="14"/>
      <c r="U9" s="11">
        <f t="shared" si="10"/>
        <v>7.9</v>
      </c>
      <c r="V9" s="16">
        <f t="shared" si="11"/>
        <v>7.9</v>
      </c>
      <c r="W9" s="327" t="str">
        <f t="shared" si="12"/>
        <v>7.9</v>
      </c>
      <c r="X9" s="22" t="str">
        <f t="shared" si="13"/>
        <v>B</v>
      </c>
      <c r="Y9" s="20">
        <f t="shared" si="14"/>
        <v>3</v>
      </c>
      <c r="Z9" s="39" t="str">
        <f t="shared" si="15"/>
        <v>3.0</v>
      </c>
      <c r="AA9" s="46">
        <v>2</v>
      </c>
      <c r="AB9" s="92">
        <v>2</v>
      </c>
      <c r="AC9" s="168">
        <v>7.7</v>
      </c>
      <c r="AD9" s="13">
        <v>7</v>
      </c>
      <c r="AE9" s="14"/>
      <c r="AF9" s="11">
        <f t="shared" si="16"/>
        <v>7.3</v>
      </c>
      <c r="AG9" s="16">
        <f t="shared" si="17"/>
        <v>7.3</v>
      </c>
      <c r="AH9" s="327" t="str">
        <f t="shared" si="18"/>
        <v>7.3</v>
      </c>
      <c r="AI9" s="22" t="str">
        <f t="shared" si="19"/>
        <v>B</v>
      </c>
      <c r="AJ9" s="20">
        <f t="shared" si="20"/>
        <v>3</v>
      </c>
      <c r="AK9" s="39" t="str">
        <f t="shared" si="21"/>
        <v>3.0</v>
      </c>
      <c r="AL9" s="46">
        <v>3</v>
      </c>
      <c r="AM9" s="97">
        <v>3</v>
      </c>
      <c r="AN9" s="66">
        <v>7.5</v>
      </c>
      <c r="AO9" s="13">
        <v>6</v>
      </c>
      <c r="AP9" s="14"/>
      <c r="AQ9" s="11">
        <f t="shared" si="22"/>
        <v>6.6</v>
      </c>
      <c r="AR9" s="16">
        <f t="shared" si="23"/>
        <v>6.6</v>
      </c>
      <c r="AS9" s="327" t="str">
        <f t="shared" si="24"/>
        <v>6.6</v>
      </c>
      <c r="AT9" s="22" t="str">
        <f t="shared" si="25"/>
        <v>C+</v>
      </c>
      <c r="AU9" s="20">
        <f t="shared" si="26"/>
        <v>2.5</v>
      </c>
      <c r="AV9" s="39" t="str">
        <f t="shared" si="27"/>
        <v>2.5</v>
      </c>
      <c r="AW9" s="46">
        <v>3</v>
      </c>
      <c r="AX9" s="92">
        <v>3</v>
      </c>
      <c r="AY9" s="260">
        <v>6</v>
      </c>
      <c r="AZ9" s="13">
        <v>6</v>
      </c>
      <c r="BA9" s="14"/>
      <c r="BB9" s="11">
        <f t="shared" si="28"/>
        <v>6</v>
      </c>
      <c r="BC9" s="16">
        <f t="shared" si="29"/>
        <v>6</v>
      </c>
      <c r="BD9" s="327" t="str">
        <f t="shared" si="30"/>
        <v>6.0</v>
      </c>
      <c r="BE9" s="22" t="str">
        <f t="shared" si="31"/>
        <v>C</v>
      </c>
      <c r="BF9" s="20">
        <f t="shared" si="32"/>
        <v>2</v>
      </c>
      <c r="BG9" s="39" t="str">
        <f t="shared" si="33"/>
        <v>2.0</v>
      </c>
      <c r="BH9" s="46">
        <v>3</v>
      </c>
      <c r="BI9" s="92">
        <v>3</v>
      </c>
      <c r="BJ9" s="12">
        <v>8.4</v>
      </c>
      <c r="BK9" s="13">
        <v>6</v>
      </c>
      <c r="BL9" s="14"/>
      <c r="BM9" s="17">
        <f t="shared" si="34"/>
        <v>7</v>
      </c>
      <c r="BN9" s="18">
        <f t="shared" si="35"/>
        <v>7</v>
      </c>
      <c r="BO9" s="323" t="str">
        <f t="shared" si="36"/>
        <v>7.0</v>
      </c>
      <c r="BP9" s="22" t="str">
        <f t="shared" si="37"/>
        <v>B</v>
      </c>
      <c r="BQ9" s="20">
        <f t="shared" si="38"/>
        <v>3</v>
      </c>
      <c r="BR9" s="20" t="str">
        <f t="shared" si="39"/>
        <v>3.0</v>
      </c>
      <c r="BS9" s="46">
        <v>5</v>
      </c>
      <c r="BT9" s="92">
        <v>5</v>
      </c>
      <c r="BU9" s="289">
        <f t="shared" si="40"/>
        <v>16</v>
      </c>
      <c r="BV9" s="35">
        <f t="shared" si="41"/>
        <v>2.71875</v>
      </c>
      <c r="BW9" s="36" t="str">
        <f t="shared" si="42"/>
        <v>2.72</v>
      </c>
      <c r="BX9" s="37" t="str">
        <f t="shared" si="43"/>
        <v>Lên lớp</v>
      </c>
      <c r="BY9" s="290">
        <f t="shared" si="44"/>
        <v>16</v>
      </c>
      <c r="BZ9" s="291">
        <f t="shared" si="45"/>
        <v>2.71875</v>
      </c>
      <c r="CA9" s="37" t="str">
        <f t="shared" si="46"/>
        <v>Lên lớp</v>
      </c>
      <c r="CB9" s="391"/>
      <c r="CC9" s="394">
        <v>7.2</v>
      </c>
      <c r="CD9" s="65">
        <v>4</v>
      </c>
      <c r="CE9" s="65"/>
      <c r="CF9" s="17">
        <f t="shared" si="47"/>
        <v>5.3</v>
      </c>
      <c r="CG9" s="18">
        <f t="shared" si="48"/>
        <v>5.3</v>
      </c>
      <c r="CH9" s="323" t="str">
        <f t="shared" si="49"/>
        <v>5.3</v>
      </c>
      <c r="CI9" s="22" t="str">
        <f t="shared" si="50"/>
        <v>D+</v>
      </c>
      <c r="CJ9" s="20">
        <f t="shared" si="51"/>
        <v>1.5</v>
      </c>
      <c r="CK9" s="20" t="str">
        <f t="shared" si="52"/>
        <v>1.5</v>
      </c>
      <c r="CL9" s="46">
        <v>2</v>
      </c>
      <c r="CM9" s="92">
        <v>2</v>
      </c>
      <c r="CN9" s="406">
        <v>8.6999999999999993</v>
      </c>
      <c r="CO9" s="65">
        <v>9</v>
      </c>
      <c r="CQ9" s="17">
        <f t="shared" si="53"/>
        <v>8.9</v>
      </c>
      <c r="CR9" s="18">
        <f t="shared" si="54"/>
        <v>8.9</v>
      </c>
      <c r="CS9" s="323" t="str">
        <f t="shared" si="55"/>
        <v>8.9</v>
      </c>
      <c r="CT9" s="22" t="str">
        <f t="shared" si="56"/>
        <v>A</v>
      </c>
      <c r="CU9" s="20">
        <f t="shared" si="57"/>
        <v>4</v>
      </c>
      <c r="CV9" s="20" t="str">
        <f t="shared" si="58"/>
        <v>4.0</v>
      </c>
      <c r="CW9" s="46">
        <v>2</v>
      </c>
      <c r="CX9" s="95">
        <v>2</v>
      </c>
      <c r="CY9" s="417">
        <v>6.6</v>
      </c>
      <c r="CZ9" s="86">
        <v>7</v>
      </c>
      <c r="DA9" s="74"/>
      <c r="DB9" s="17">
        <f t="shared" si="59"/>
        <v>6.8</v>
      </c>
      <c r="DC9" s="18">
        <f t="shared" si="60"/>
        <v>6.8</v>
      </c>
      <c r="DD9" s="323" t="str">
        <f t="shared" si="61"/>
        <v>6.8</v>
      </c>
      <c r="DE9" s="22" t="str">
        <f t="shared" si="62"/>
        <v>C+</v>
      </c>
      <c r="DF9" s="20">
        <f t="shared" si="63"/>
        <v>2.5</v>
      </c>
      <c r="DG9" s="20" t="str">
        <f t="shared" si="64"/>
        <v>2.5</v>
      </c>
      <c r="DH9" s="46">
        <v>3</v>
      </c>
      <c r="DI9" s="416">
        <v>3</v>
      </c>
      <c r="DJ9" s="417">
        <v>6</v>
      </c>
      <c r="DK9" s="65">
        <v>5</v>
      </c>
      <c r="DL9" s="65"/>
      <c r="DM9" s="17">
        <f t="shared" si="65"/>
        <v>5.4</v>
      </c>
      <c r="DN9" s="18">
        <f t="shared" si="66"/>
        <v>5.4</v>
      </c>
      <c r="DO9" s="1028" t="str">
        <f t="shared" si="67"/>
        <v>5.4</v>
      </c>
      <c r="DP9" s="22" t="str">
        <f t="shared" si="68"/>
        <v>D+</v>
      </c>
      <c r="DQ9" s="20">
        <f t="shared" si="69"/>
        <v>1.5</v>
      </c>
      <c r="DR9" s="20" t="str">
        <f t="shared" si="70"/>
        <v>1.5</v>
      </c>
      <c r="DS9" s="46">
        <v>4</v>
      </c>
      <c r="DT9" s="416">
        <v>4</v>
      </c>
      <c r="DU9" s="417">
        <v>7.7</v>
      </c>
      <c r="DV9" s="65">
        <v>5</v>
      </c>
      <c r="DX9" s="17">
        <f t="shared" si="71"/>
        <v>6.1</v>
      </c>
      <c r="DY9" s="18">
        <f t="shared" si="72"/>
        <v>6.1</v>
      </c>
      <c r="DZ9" s="1028" t="str">
        <f t="shared" si="73"/>
        <v>6.1</v>
      </c>
      <c r="EA9" s="22" t="str">
        <f t="shared" si="74"/>
        <v>C</v>
      </c>
      <c r="EB9" s="20">
        <f t="shared" si="75"/>
        <v>2</v>
      </c>
      <c r="EC9" s="20" t="str">
        <f t="shared" si="76"/>
        <v>2.0</v>
      </c>
      <c r="ED9" s="46">
        <v>3</v>
      </c>
      <c r="EE9" s="416">
        <v>3</v>
      </c>
      <c r="EF9" s="417">
        <v>7.8</v>
      </c>
      <c r="EG9" s="86">
        <v>7</v>
      </c>
      <c r="EI9" s="17">
        <f t="shared" si="77"/>
        <v>7.3</v>
      </c>
      <c r="EJ9" s="18">
        <f t="shared" si="78"/>
        <v>7.3</v>
      </c>
      <c r="EK9" s="1028" t="str">
        <f t="shared" si="79"/>
        <v>7.3</v>
      </c>
      <c r="EL9" s="22" t="str">
        <f t="shared" si="80"/>
        <v>B</v>
      </c>
      <c r="EM9" s="20">
        <f t="shared" si="81"/>
        <v>3</v>
      </c>
      <c r="EN9" s="20" t="str">
        <f t="shared" si="82"/>
        <v>3.0</v>
      </c>
      <c r="EO9" s="46">
        <v>3</v>
      </c>
      <c r="EP9" s="416">
        <v>3</v>
      </c>
      <c r="EQ9" s="417">
        <v>6.2</v>
      </c>
      <c r="ER9" s="65">
        <v>4</v>
      </c>
      <c r="ET9" s="17">
        <f t="shared" si="83"/>
        <v>4.9000000000000004</v>
      </c>
      <c r="EU9" s="18">
        <f t="shared" si="84"/>
        <v>4.9000000000000004</v>
      </c>
      <c r="EV9" s="1028" t="str">
        <f t="shared" si="85"/>
        <v>4.9</v>
      </c>
      <c r="EW9" s="22" t="str">
        <f t="shared" si="86"/>
        <v>D</v>
      </c>
      <c r="EX9" s="20">
        <f t="shared" si="87"/>
        <v>1</v>
      </c>
      <c r="EY9" s="20" t="str">
        <f t="shared" si="88"/>
        <v>1.0</v>
      </c>
      <c r="EZ9" s="46">
        <v>3</v>
      </c>
      <c r="FA9" s="416">
        <v>3</v>
      </c>
      <c r="FB9" s="515">
        <f t="shared" si="89"/>
        <v>20</v>
      </c>
      <c r="FC9" s="35">
        <f t="shared" si="90"/>
        <v>2.125</v>
      </c>
      <c r="FD9" s="36" t="str">
        <f t="shared" si="91"/>
        <v>2.13</v>
      </c>
      <c r="FE9" s="86" t="str">
        <f t="shared" si="92"/>
        <v>Lên lớp</v>
      </c>
      <c r="FF9" s="501">
        <f t="shared" si="93"/>
        <v>36</v>
      </c>
      <c r="FG9" s="35">
        <f t="shared" si="94"/>
        <v>2.3888888888888888</v>
      </c>
      <c r="FH9" s="36" t="str">
        <f t="shared" si="95"/>
        <v>2.39</v>
      </c>
      <c r="FI9" s="530">
        <f t="shared" si="96"/>
        <v>36</v>
      </c>
      <c r="FJ9" s="502">
        <f t="shared" si="97"/>
        <v>2.3888888888888888</v>
      </c>
      <c r="FK9" s="503" t="str">
        <f t="shared" si="98"/>
        <v>Lên lớp</v>
      </c>
      <c r="FL9" s="452"/>
      <c r="FM9" s="417">
        <v>9</v>
      </c>
      <c r="FN9" s="65">
        <v>6</v>
      </c>
      <c r="FO9" s="65"/>
      <c r="FP9" s="17">
        <f t="shared" si="99"/>
        <v>7.2</v>
      </c>
      <c r="FQ9" s="18">
        <f t="shared" si="100"/>
        <v>7.2</v>
      </c>
      <c r="FR9" s="323" t="str">
        <f t="shared" si="101"/>
        <v>7.2</v>
      </c>
      <c r="FS9" s="22" t="str">
        <f t="shared" si="102"/>
        <v>B</v>
      </c>
      <c r="FT9" s="20">
        <f t="shared" si="103"/>
        <v>3</v>
      </c>
      <c r="FU9" s="20" t="str">
        <f t="shared" si="104"/>
        <v>3.0</v>
      </c>
      <c r="FV9" s="46">
        <v>3</v>
      </c>
      <c r="FW9" s="416">
        <v>3</v>
      </c>
      <c r="FX9" s="417">
        <v>6.6</v>
      </c>
      <c r="FY9" s="599">
        <v>3</v>
      </c>
      <c r="FZ9" s="599"/>
      <c r="GA9" s="17">
        <f t="shared" si="105"/>
        <v>4.4000000000000004</v>
      </c>
      <c r="GB9" s="18">
        <f t="shared" si="106"/>
        <v>4.4000000000000004</v>
      </c>
      <c r="GC9" s="323" t="str">
        <f t="shared" si="107"/>
        <v>4.4</v>
      </c>
      <c r="GD9" s="22" t="str">
        <f t="shared" si="108"/>
        <v>D</v>
      </c>
      <c r="GE9" s="20">
        <f t="shared" si="109"/>
        <v>1</v>
      </c>
      <c r="GF9" s="20" t="str">
        <f t="shared" si="110"/>
        <v>1.0</v>
      </c>
      <c r="GG9" s="46">
        <v>3</v>
      </c>
      <c r="GH9" s="416">
        <v>3</v>
      </c>
      <c r="GI9" s="417">
        <v>7.2</v>
      </c>
      <c r="GJ9" s="65">
        <v>8</v>
      </c>
      <c r="GK9" s="65"/>
      <c r="GL9" s="17">
        <f t="shared" si="111"/>
        <v>7.7</v>
      </c>
      <c r="GM9" s="18">
        <f t="shared" si="112"/>
        <v>7.7</v>
      </c>
      <c r="GN9" s="323" t="str">
        <f t="shared" si="113"/>
        <v>7.7</v>
      </c>
      <c r="GO9" s="22" t="str">
        <f t="shared" si="114"/>
        <v>B</v>
      </c>
      <c r="GP9" s="20">
        <f t="shared" si="115"/>
        <v>3</v>
      </c>
      <c r="GQ9" s="20" t="str">
        <f t="shared" si="116"/>
        <v>3.0</v>
      </c>
      <c r="GR9" s="46">
        <v>2</v>
      </c>
      <c r="GS9" s="416">
        <v>2</v>
      </c>
      <c r="GT9" s="417">
        <v>7.5</v>
      </c>
      <c r="GU9" s="86">
        <v>5</v>
      </c>
      <c r="GV9" s="65"/>
      <c r="GW9" s="17">
        <f t="shared" si="117"/>
        <v>6</v>
      </c>
      <c r="GX9" s="18">
        <f t="shared" si="118"/>
        <v>6</v>
      </c>
      <c r="GY9" s="323" t="str">
        <f t="shared" si="119"/>
        <v>6.0</v>
      </c>
      <c r="GZ9" s="22" t="str">
        <f t="shared" si="120"/>
        <v>C</v>
      </c>
      <c r="HA9" s="20">
        <f t="shared" si="121"/>
        <v>2</v>
      </c>
      <c r="HB9" s="20" t="str">
        <f t="shared" si="122"/>
        <v>2.0</v>
      </c>
      <c r="HC9" s="46">
        <v>3</v>
      </c>
      <c r="HD9" s="416">
        <v>3</v>
      </c>
      <c r="HE9" s="417">
        <v>8</v>
      </c>
      <c r="HF9" s="599">
        <v>9</v>
      </c>
      <c r="HG9" s="599"/>
      <c r="HH9" s="17">
        <f t="shared" si="289"/>
        <v>8.6</v>
      </c>
      <c r="HI9" s="18">
        <f t="shared" si="290"/>
        <v>8.6</v>
      </c>
      <c r="HJ9" s="323" t="str">
        <f t="shared" si="125"/>
        <v>8.6</v>
      </c>
      <c r="HK9" s="22" t="str">
        <f t="shared" si="126"/>
        <v>A</v>
      </c>
      <c r="HL9" s="20">
        <f t="shared" si="127"/>
        <v>4</v>
      </c>
      <c r="HM9" s="20" t="str">
        <f t="shared" si="128"/>
        <v>4.0</v>
      </c>
      <c r="HN9" s="46">
        <v>2</v>
      </c>
      <c r="HO9" s="416">
        <v>2</v>
      </c>
      <c r="HP9" s="406">
        <v>6.3</v>
      </c>
      <c r="HQ9" s="65">
        <v>6</v>
      </c>
      <c r="HR9" s="65"/>
      <c r="HS9" s="17">
        <f t="shared" si="129"/>
        <v>6.1</v>
      </c>
      <c r="HT9" s="18">
        <f t="shared" si="130"/>
        <v>6.1</v>
      </c>
      <c r="HU9" s="323" t="str">
        <f t="shared" si="131"/>
        <v>6.1</v>
      </c>
      <c r="HV9" s="22" t="str">
        <f t="shared" si="132"/>
        <v>C</v>
      </c>
      <c r="HW9" s="20">
        <f t="shared" si="133"/>
        <v>2</v>
      </c>
      <c r="HX9" s="20" t="str">
        <f t="shared" si="134"/>
        <v>2.0</v>
      </c>
      <c r="HY9" s="46">
        <v>4</v>
      </c>
      <c r="HZ9" s="95">
        <v>4</v>
      </c>
      <c r="IA9" s="417">
        <v>6.7</v>
      </c>
      <c r="IB9" s="599">
        <v>7</v>
      </c>
      <c r="IC9" s="599"/>
      <c r="ID9" s="17">
        <f t="shared" si="135"/>
        <v>6.9</v>
      </c>
      <c r="IE9" s="18">
        <f t="shared" si="136"/>
        <v>6.9</v>
      </c>
      <c r="IF9" s="323" t="str">
        <f t="shared" si="137"/>
        <v>6.9</v>
      </c>
      <c r="IG9" s="22" t="str">
        <f t="shared" si="138"/>
        <v>C+</v>
      </c>
      <c r="IH9" s="20">
        <f t="shared" si="139"/>
        <v>2.5</v>
      </c>
      <c r="II9" s="20" t="str">
        <f t="shared" si="140"/>
        <v>2.5</v>
      </c>
      <c r="IJ9" s="46">
        <v>1</v>
      </c>
      <c r="IK9" s="416">
        <v>1</v>
      </c>
      <c r="IL9" s="585">
        <v>8.6999999999999993</v>
      </c>
      <c r="IM9" s="599">
        <v>7</v>
      </c>
      <c r="IN9" s="599"/>
      <c r="IO9" s="17">
        <f t="shared" si="141"/>
        <v>7.7</v>
      </c>
      <c r="IP9" s="18">
        <f t="shared" si="142"/>
        <v>7.7</v>
      </c>
      <c r="IQ9" s="323" t="str">
        <f t="shared" si="143"/>
        <v>7.7</v>
      </c>
      <c r="IR9" s="22" t="str">
        <f t="shared" si="144"/>
        <v>B</v>
      </c>
      <c r="IS9" s="20">
        <f t="shared" si="145"/>
        <v>3</v>
      </c>
      <c r="IT9" s="20" t="str">
        <f t="shared" si="146"/>
        <v>3.0</v>
      </c>
      <c r="IU9" s="46">
        <v>2</v>
      </c>
      <c r="IV9" s="416">
        <v>2</v>
      </c>
      <c r="IW9" s="417">
        <v>7</v>
      </c>
      <c r="IX9" s="599">
        <v>5</v>
      </c>
      <c r="IY9" s="599"/>
      <c r="IZ9" s="17">
        <f t="shared" si="147"/>
        <v>5.8</v>
      </c>
      <c r="JA9" s="18">
        <f t="shared" si="148"/>
        <v>5.8</v>
      </c>
      <c r="JB9" s="323" t="str">
        <f t="shared" si="149"/>
        <v>5.8</v>
      </c>
      <c r="JC9" s="22" t="str">
        <f t="shared" si="150"/>
        <v>C</v>
      </c>
      <c r="JD9" s="20">
        <f t="shared" si="151"/>
        <v>2</v>
      </c>
      <c r="JE9" s="20" t="str">
        <f t="shared" si="152"/>
        <v>2.0</v>
      </c>
      <c r="JF9" s="46">
        <v>3</v>
      </c>
      <c r="JG9" s="416">
        <v>3</v>
      </c>
      <c r="JH9" s="515">
        <f t="shared" si="153"/>
        <v>23</v>
      </c>
      <c r="JI9" s="35">
        <f t="shared" si="154"/>
        <v>2.3695652173913042</v>
      </c>
      <c r="JJ9" s="36" t="str">
        <f t="shared" si="155"/>
        <v>2.37</v>
      </c>
      <c r="JK9" s="37" t="str">
        <f t="shared" si="156"/>
        <v>Lên lớp</v>
      </c>
      <c r="JL9" s="289">
        <f t="shared" si="157"/>
        <v>59</v>
      </c>
      <c r="JM9" s="35">
        <f t="shared" si="158"/>
        <v>2.3813559322033897</v>
      </c>
      <c r="JN9" s="36" t="str">
        <f t="shared" si="159"/>
        <v>2.38</v>
      </c>
      <c r="JO9" s="290">
        <f t="shared" si="160"/>
        <v>23</v>
      </c>
      <c r="JP9" s="291">
        <f t="shared" si="161"/>
        <v>2.3695652173913042</v>
      </c>
      <c r="JQ9" s="679">
        <f t="shared" si="162"/>
        <v>59</v>
      </c>
      <c r="JR9" s="1036">
        <f t="shared" si="163"/>
        <v>6.5305084745762683</v>
      </c>
      <c r="JS9" s="680">
        <f t="shared" si="164"/>
        <v>2.3813559322033897</v>
      </c>
      <c r="JT9" s="37" t="str">
        <f t="shared" si="165"/>
        <v>Lên lớp</v>
      </c>
      <c r="JU9" s="225"/>
      <c r="JV9" s="417">
        <v>8</v>
      </c>
      <c r="JW9" s="65">
        <v>6</v>
      </c>
      <c r="JX9" s="65"/>
      <c r="JY9" s="17">
        <f t="shared" si="166"/>
        <v>6.8</v>
      </c>
      <c r="JZ9" s="18">
        <f t="shared" si="167"/>
        <v>6.8</v>
      </c>
      <c r="KA9" s="1032" t="str">
        <f t="shared" si="168"/>
        <v>6.8</v>
      </c>
      <c r="KB9" s="22" t="str">
        <f t="shared" si="169"/>
        <v>C+</v>
      </c>
      <c r="KC9" s="20">
        <f t="shared" si="170"/>
        <v>2.5</v>
      </c>
      <c r="KD9" s="20" t="str">
        <f t="shared" si="171"/>
        <v>2.5</v>
      </c>
      <c r="KE9" s="46">
        <v>3</v>
      </c>
      <c r="KF9" s="416">
        <v>3</v>
      </c>
      <c r="KG9" s="406">
        <v>8</v>
      </c>
      <c r="KH9" s="65">
        <v>7</v>
      </c>
      <c r="KI9" s="65"/>
      <c r="KJ9" s="17">
        <f t="shared" si="172"/>
        <v>7.4</v>
      </c>
      <c r="KK9" s="18">
        <f t="shared" si="173"/>
        <v>7.4</v>
      </c>
      <c r="KL9" s="1032" t="str">
        <f t="shared" si="174"/>
        <v>7.4</v>
      </c>
      <c r="KM9" s="22" t="str">
        <f t="shared" si="175"/>
        <v>B</v>
      </c>
      <c r="KN9" s="20">
        <f t="shared" si="176"/>
        <v>3</v>
      </c>
      <c r="KO9" s="20" t="str">
        <f t="shared" si="177"/>
        <v>3.0</v>
      </c>
      <c r="KP9" s="46">
        <v>2</v>
      </c>
      <c r="KQ9" s="416">
        <v>2</v>
      </c>
      <c r="KR9" s="406">
        <v>7.8</v>
      </c>
      <c r="KS9" s="65">
        <v>6</v>
      </c>
      <c r="KT9" s="65"/>
      <c r="KU9" s="17">
        <f t="shared" si="178"/>
        <v>6.7</v>
      </c>
      <c r="KV9" s="18">
        <f t="shared" si="179"/>
        <v>6.7</v>
      </c>
      <c r="KW9" s="1032" t="str">
        <f t="shared" si="180"/>
        <v>6.7</v>
      </c>
      <c r="KX9" s="22" t="str">
        <f t="shared" si="181"/>
        <v>C+</v>
      </c>
      <c r="KY9" s="20">
        <f t="shared" si="182"/>
        <v>2.5</v>
      </c>
      <c r="KZ9" s="20" t="str">
        <f t="shared" si="183"/>
        <v>2.5</v>
      </c>
      <c r="LA9" s="46">
        <v>3</v>
      </c>
      <c r="LB9" s="95">
        <v>3</v>
      </c>
      <c r="LC9" s="417">
        <v>8.6999999999999993</v>
      </c>
      <c r="LD9" s="65">
        <v>8</v>
      </c>
      <c r="LE9" s="65"/>
      <c r="LF9" s="17">
        <f t="shared" si="184"/>
        <v>8.3000000000000007</v>
      </c>
      <c r="LG9" s="18">
        <f t="shared" si="185"/>
        <v>8.3000000000000007</v>
      </c>
      <c r="LH9" s="1032" t="str">
        <f t="shared" si="186"/>
        <v>8.3</v>
      </c>
      <c r="LI9" s="22" t="str">
        <f t="shared" si="187"/>
        <v>B+</v>
      </c>
      <c r="LJ9" s="20">
        <f t="shared" si="188"/>
        <v>3.5</v>
      </c>
      <c r="LK9" s="20" t="str">
        <f t="shared" si="189"/>
        <v>3.5</v>
      </c>
      <c r="LL9" s="46">
        <v>2</v>
      </c>
      <c r="LM9" s="416">
        <v>2</v>
      </c>
      <c r="LN9" s="406">
        <v>7</v>
      </c>
      <c r="LO9" s="65">
        <v>5</v>
      </c>
      <c r="LP9" s="65"/>
      <c r="LQ9" s="17">
        <f t="shared" si="190"/>
        <v>5.8</v>
      </c>
      <c r="LR9" s="18">
        <f t="shared" si="191"/>
        <v>5.8</v>
      </c>
      <c r="LS9" s="1032" t="str">
        <f t="shared" si="192"/>
        <v>5.8</v>
      </c>
      <c r="LT9" s="22" t="str">
        <f t="shared" si="193"/>
        <v>C</v>
      </c>
      <c r="LU9" s="20">
        <f t="shared" si="194"/>
        <v>2</v>
      </c>
      <c r="LV9" s="20" t="str">
        <f t="shared" si="195"/>
        <v>2.0</v>
      </c>
      <c r="LW9" s="46">
        <v>2</v>
      </c>
      <c r="LX9" s="95">
        <v>2</v>
      </c>
      <c r="LY9" s="417">
        <v>8.3000000000000007</v>
      </c>
      <c r="LZ9" s="65">
        <v>6</v>
      </c>
      <c r="MA9" s="65"/>
      <c r="MB9" s="17">
        <f t="shared" si="196"/>
        <v>6.9</v>
      </c>
      <c r="MC9" s="18">
        <f t="shared" si="197"/>
        <v>6.9</v>
      </c>
      <c r="MD9" s="1029" t="str">
        <f t="shared" si="198"/>
        <v>6.9</v>
      </c>
      <c r="ME9" s="22" t="str">
        <f t="shared" si="199"/>
        <v>C+</v>
      </c>
      <c r="MF9" s="20">
        <f t="shared" si="200"/>
        <v>2.5</v>
      </c>
      <c r="MG9" s="20" t="str">
        <f t="shared" si="201"/>
        <v>2.5</v>
      </c>
      <c r="MH9" s="46">
        <v>2</v>
      </c>
      <c r="MI9" s="416">
        <v>2</v>
      </c>
      <c r="MJ9" s="417">
        <v>6</v>
      </c>
      <c r="MK9" s="86">
        <v>6</v>
      </c>
      <c r="ML9" s="86"/>
      <c r="MM9" s="17">
        <f t="shared" si="202"/>
        <v>6</v>
      </c>
      <c r="MN9" s="18">
        <f t="shared" si="203"/>
        <v>6</v>
      </c>
      <c r="MO9" s="1032" t="str">
        <f t="shared" si="204"/>
        <v>6.0</v>
      </c>
      <c r="MP9" s="22" t="str">
        <f t="shared" si="205"/>
        <v>C</v>
      </c>
      <c r="MQ9" s="20">
        <f t="shared" si="206"/>
        <v>2</v>
      </c>
      <c r="MR9" s="20" t="str">
        <f t="shared" si="207"/>
        <v>2.0</v>
      </c>
      <c r="MS9" s="46">
        <v>1</v>
      </c>
      <c r="MT9" s="416">
        <v>1</v>
      </c>
      <c r="MU9" s="417">
        <v>8</v>
      </c>
      <c r="MV9" s="65">
        <v>8</v>
      </c>
      <c r="MW9" s="65"/>
      <c r="MX9" s="17">
        <f t="shared" si="208"/>
        <v>8</v>
      </c>
      <c r="MY9" s="18">
        <f t="shared" si="209"/>
        <v>8</v>
      </c>
      <c r="MZ9" s="1032" t="str">
        <f t="shared" si="210"/>
        <v>8.0</v>
      </c>
      <c r="NA9" s="22" t="str">
        <f t="shared" si="211"/>
        <v>B+</v>
      </c>
      <c r="NB9" s="20">
        <f t="shared" si="212"/>
        <v>3.5</v>
      </c>
      <c r="NC9" s="20" t="str">
        <f t="shared" si="213"/>
        <v>3.5</v>
      </c>
      <c r="ND9" s="46">
        <v>1</v>
      </c>
      <c r="NE9" s="416">
        <v>1</v>
      </c>
      <c r="NF9" s="417">
        <v>7.8</v>
      </c>
      <c r="NG9" s="65">
        <v>3</v>
      </c>
      <c r="NH9" s="776"/>
      <c r="NI9" s="17">
        <f t="shared" si="214"/>
        <v>4.9000000000000004</v>
      </c>
      <c r="NJ9" s="18">
        <f t="shared" si="215"/>
        <v>4.9000000000000004</v>
      </c>
      <c r="NK9" s="1029" t="str">
        <f t="shared" si="216"/>
        <v>4.9</v>
      </c>
      <c r="NL9" s="22" t="str">
        <f t="shared" si="217"/>
        <v>D</v>
      </c>
      <c r="NM9" s="20">
        <f t="shared" si="218"/>
        <v>1</v>
      </c>
      <c r="NN9" s="20" t="str">
        <f t="shared" si="219"/>
        <v>1.0</v>
      </c>
      <c r="NO9" s="46">
        <v>2</v>
      </c>
      <c r="NP9" s="416">
        <v>2</v>
      </c>
      <c r="NQ9" s="289">
        <f t="shared" si="220"/>
        <v>18</v>
      </c>
      <c r="NR9" s="35">
        <f t="shared" si="221"/>
        <v>2.4722222222222223</v>
      </c>
      <c r="NS9" s="36" t="str">
        <f t="shared" si="222"/>
        <v>2.47</v>
      </c>
      <c r="NT9" s="37" t="str">
        <f t="shared" si="223"/>
        <v>Lên lớp</v>
      </c>
      <c r="NU9" s="289">
        <f t="shared" si="0"/>
        <v>77</v>
      </c>
      <c r="NV9" s="35">
        <f t="shared" si="1"/>
        <v>2.4025974025974026</v>
      </c>
      <c r="NW9" s="36" t="str">
        <f t="shared" si="224"/>
        <v>2.40</v>
      </c>
      <c r="NX9" s="290">
        <f t="shared" si="225"/>
        <v>18</v>
      </c>
      <c r="NY9" s="291">
        <f t="shared" si="226"/>
        <v>2.4722222222222223</v>
      </c>
      <c r="NZ9" s="679">
        <f t="shared" si="2"/>
        <v>77</v>
      </c>
      <c r="OA9" s="1031">
        <f t="shared" si="227"/>
        <v>6.5766233766233757</v>
      </c>
      <c r="OB9" s="680">
        <f t="shared" si="3"/>
        <v>2.4025974025974026</v>
      </c>
      <c r="OC9" s="37" t="str">
        <f t="shared" si="228"/>
        <v>Lên lớp</v>
      </c>
      <c r="OD9" s="225"/>
      <c r="OE9" s="417">
        <v>6.2</v>
      </c>
      <c r="OF9" s="599">
        <v>5</v>
      </c>
      <c r="OG9" s="599"/>
      <c r="OH9" s="17">
        <f t="shared" si="229"/>
        <v>5.5</v>
      </c>
      <c r="OI9" s="18">
        <f t="shared" si="230"/>
        <v>5.5</v>
      </c>
      <c r="OJ9" s="323" t="str">
        <f t="shared" si="231"/>
        <v>5.5</v>
      </c>
      <c r="OK9" s="22" t="str">
        <f t="shared" si="232"/>
        <v>C</v>
      </c>
      <c r="OL9" s="20">
        <f t="shared" si="233"/>
        <v>2</v>
      </c>
      <c r="OM9" s="20" t="str">
        <f t="shared" si="234"/>
        <v>2.0</v>
      </c>
      <c r="ON9" s="46">
        <v>3</v>
      </c>
      <c r="OO9" s="95">
        <v>3</v>
      </c>
      <c r="OP9" s="417">
        <v>7.4</v>
      </c>
      <c r="OQ9" s="599">
        <v>6</v>
      </c>
      <c r="OR9" s="599"/>
      <c r="OS9" s="17">
        <f t="shared" si="235"/>
        <v>6.6</v>
      </c>
      <c r="OT9" s="18">
        <f t="shared" si="236"/>
        <v>6.6</v>
      </c>
      <c r="OU9" s="1028" t="str">
        <f t="shared" si="237"/>
        <v>6.6</v>
      </c>
      <c r="OV9" s="22" t="str">
        <f t="shared" si="238"/>
        <v>C+</v>
      </c>
      <c r="OW9" s="20">
        <f t="shared" si="239"/>
        <v>2.5</v>
      </c>
      <c r="OX9" s="20" t="str">
        <f t="shared" si="240"/>
        <v>2.5</v>
      </c>
      <c r="OY9" s="46">
        <v>3</v>
      </c>
      <c r="OZ9" s="416">
        <v>3</v>
      </c>
      <c r="PA9" s="417">
        <v>6.8</v>
      </c>
      <c r="PB9" s="599">
        <v>7</v>
      </c>
      <c r="PC9" s="599"/>
      <c r="PD9" s="17">
        <f t="shared" si="241"/>
        <v>6.9</v>
      </c>
      <c r="PE9" s="18">
        <f t="shared" si="242"/>
        <v>6.9</v>
      </c>
      <c r="PF9" s="323" t="str">
        <f t="shared" si="243"/>
        <v>6.9</v>
      </c>
      <c r="PG9" s="22" t="str">
        <f t="shared" si="244"/>
        <v>C+</v>
      </c>
      <c r="PH9" s="20">
        <f t="shared" si="245"/>
        <v>2.5</v>
      </c>
      <c r="PI9" s="20" t="str">
        <f t="shared" si="246"/>
        <v>2.5</v>
      </c>
      <c r="PJ9" s="46">
        <v>1</v>
      </c>
      <c r="PK9" s="416">
        <v>1</v>
      </c>
      <c r="PL9" s="406">
        <v>7.5</v>
      </c>
      <c r="PM9" s="337">
        <v>6.5</v>
      </c>
      <c r="PN9" s="337"/>
      <c r="PO9" s="17">
        <f t="shared" si="247"/>
        <v>6.9</v>
      </c>
      <c r="PP9" s="18">
        <f t="shared" si="248"/>
        <v>6.9</v>
      </c>
      <c r="PQ9" s="323" t="str">
        <f t="shared" si="249"/>
        <v>6.9</v>
      </c>
      <c r="PR9" s="22" t="str">
        <f t="shared" si="250"/>
        <v>C+</v>
      </c>
      <c r="PS9" s="20">
        <f t="shared" si="251"/>
        <v>2.5</v>
      </c>
      <c r="PT9" s="20" t="str">
        <f t="shared" si="252"/>
        <v>2.5</v>
      </c>
      <c r="PU9" s="46">
        <v>1</v>
      </c>
      <c r="PV9" s="416">
        <v>1</v>
      </c>
      <c r="PW9" s="406">
        <v>7.4</v>
      </c>
      <c r="PX9" s="599">
        <v>7</v>
      </c>
      <c r="PY9" s="599"/>
      <c r="PZ9" s="17">
        <f t="shared" si="253"/>
        <v>7.2</v>
      </c>
      <c r="QA9" s="18">
        <f t="shared" si="254"/>
        <v>7.2</v>
      </c>
      <c r="QB9" s="323" t="str">
        <f t="shared" si="255"/>
        <v>7.2</v>
      </c>
      <c r="QC9" s="22" t="str">
        <f t="shared" si="256"/>
        <v>B</v>
      </c>
      <c r="QD9" s="20">
        <f t="shared" si="257"/>
        <v>3</v>
      </c>
      <c r="QE9" s="20" t="str">
        <f t="shared" si="258"/>
        <v>3.0</v>
      </c>
      <c r="QF9" s="46">
        <v>2</v>
      </c>
      <c r="QG9" s="416">
        <v>2</v>
      </c>
      <c r="QH9" s="417">
        <v>8.8000000000000007</v>
      </c>
      <c r="QI9" s="337">
        <v>8.5</v>
      </c>
      <c r="QJ9" s="337"/>
      <c r="QK9" s="11">
        <f t="shared" si="259"/>
        <v>8.6</v>
      </c>
      <c r="QL9" s="16">
        <f t="shared" si="260"/>
        <v>8.6</v>
      </c>
      <c r="QM9" s="1037" t="str">
        <f t="shared" si="261"/>
        <v>8.6</v>
      </c>
      <c r="QN9" s="22" t="str">
        <f t="shared" si="262"/>
        <v>A</v>
      </c>
      <c r="QO9" s="20">
        <f t="shared" si="263"/>
        <v>4</v>
      </c>
      <c r="QP9" s="1019" t="str">
        <f t="shared" si="264"/>
        <v>4.0</v>
      </c>
      <c r="QQ9" s="46">
        <v>4</v>
      </c>
      <c r="QR9" s="196">
        <v>4</v>
      </c>
      <c r="QS9" s="515">
        <f t="shared" si="265"/>
        <v>14</v>
      </c>
      <c r="QT9" s="35">
        <f t="shared" si="266"/>
        <v>2.8928571428571428</v>
      </c>
      <c r="QU9" s="36" t="str">
        <f t="shared" si="267"/>
        <v>2.89</v>
      </c>
      <c r="QV9" s="65" t="str">
        <f t="shared" si="268"/>
        <v>Lên lớp</v>
      </c>
      <c r="QW9" s="501">
        <f t="shared" si="269"/>
        <v>91</v>
      </c>
      <c r="QX9" s="35">
        <f t="shared" si="270"/>
        <v>2.4780219780219781</v>
      </c>
      <c r="QY9" s="36" t="str">
        <f t="shared" si="271"/>
        <v>2.48</v>
      </c>
      <c r="QZ9" s="799">
        <f t="shared" si="272"/>
        <v>14</v>
      </c>
      <c r="RA9" s="1105">
        <f t="shared" si="273"/>
        <v>7.0642857142857141</v>
      </c>
      <c r="RB9" s="800">
        <f t="shared" si="274"/>
        <v>2.8928571428571428</v>
      </c>
      <c r="RC9" s="801">
        <f t="shared" si="275"/>
        <v>91</v>
      </c>
      <c r="RD9" s="1107">
        <f t="shared" si="276"/>
        <v>6.6516483516483511</v>
      </c>
      <c r="RE9" s="802">
        <f t="shared" si="277"/>
        <v>2.4780219780219781</v>
      </c>
      <c r="RF9" s="65" t="str">
        <f t="shared" si="278"/>
        <v>Lên lớp</v>
      </c>
      <c r="RG9" s="454"/>
      <c r="RH9" s="715">
        <v>8.5</v>
      </c>
      <c r="RI9" s="460">
        <v>8.5</v>
      </c>
      <c r="RJ9" s="460">
        <v>7.8</v>
      </c>
      <c r="RK9" s="1145">
        <f t="shared" si="279"/>
        <v>8.1</v>
      </c>
      <c r="RL9" s="330" t="str">
        <f t="shared" si="280"/>
        <v>8.1</v>
      </c>
      <c r="RM9" s="1147" t="str">
        <f t="shared" si="281"/>
        <v>B+</v>
      </c>
      <c r="RN9" s="1149">
        <f t="shared" si="282"/>
        <v>3.5</v>
      </c>
      <c r="RO9" s="1149" t="str">
        <f t="shared" si="283"/>
        <v>3.5</v>
      </c>
      <c r="RP9" s="1151">
        <v>5</v>
      </c>
      <c r="RQ9" s="416">
        <v>5</v>
      </c>
      <c r="RR9" s="289">
        <f t="shared" si="284"/>
        <v>5</v>
      </c>
      <c r="RS9" s="35">
        <f t="shared" si="285"/>
        <v>3.5</v>
      </c>
      <c r="RT9" s="36" t="str">
        <f t="shared" si="286"/>
        <v>3.50</v>
      </c>
      <c r="RU9" s="1159" t="str">
        <f t="shared" si="287"/>
        <v>Lên lớp</v>
      </c>
      <c r="RV9" s="1161">
        <f t="shared" si="288"/>
        <v>5</v>
      </c>
      <c r="RW9" s="291">
        <f xml:space="preserve"> (RN9*RQ9)/RV9</f>
        <v>3.5</v>
      </c>
    </row>
    <row r="10" spans="1:491" s="45" customFormat="1" ht="18.75" customHeight="1">
      <c r="A10" s="108">
        <v>13</v>
      </c>
      <c r="B10" s="109" t="s">
        <v>87</v>
      </c>
      <c r="C10" s="79" t="s">
        <v>146</v>
      </c>
      <c r="D10" s="117" t="s">
        <v>101</v>
      </c>
      <c r="E10" s="120" t="s">
        <v>102</v>
      </c>
      <c r="F10" s="78"/>
      <c r="G10" s="110" t="s">
        <v>125</v>
      </c>
      <c r="H10" s="110" t="s">
        <v>8</v>
      </c>
      <c r="I10" s="278" t="s">
        <v>423</v>
      </c>
      <c r="J10" s="483">
        <v>6</v>
      </c>
      <c r="K10" s="327" t="str">
        <f t="shared" si="4"/>
        <v>6.0</v>
      </c>
      <c r="L10" s="465" t="str">
        <f t="shared" si="5"/>
        <v>C</v>
      </c>
      <c r="M10" s="466">
        <f t="shared" si="6"/>
        <v>2</v>
      </c>
      <c r="N10" s="436">
        <v>7.4</v>
      </c>
      <c r="O10" s="327" t="str">
        <f t="shared" si="7"/>
        <v>7.4</v>
      </c>
      <c r="P10" s="465" t="str">
        <f t="shared" si="8"/>
        <v>B</v>
      </c>
      <c r="Q10" s="466">
        <f t="shared" si="9"/>
        <v>3</v>
      </c>
      <c r="R10" s="12">
        <v>7.7</v>
      </c>
      <c r="S10" s="13">
        <v>9</v>
      </c>
      <c r="T10" s="14"/>
      <c r="U10" s="11">
        <f t="shared" si="10"/>
        <v>8.5</v>
      </c>
      <c r="V10" s="16">
        <f t="shared" si="11"/>
        <v>8.5</v>
      </c>
      <c r="W10" s="327" t="str">
        <f t="shared" si="12"/>
        <v>8.5</v>
      </c>
      <c r="X10" s="22" t="str">
        <f t="shared" si="13"/>
        <v>A</v>
      </c>
      <c r="Y10" s="20">
        <f t="shared" si="14"/>
        <v>4</v>
      </c>
      <c r="Z10" s="39" t="str">
        <f t="shared" si="15"/>
        <v>4.0</v>
      </c>
      <c r="AA10" s="46">
        <v>2</v>
      </c>
      <c r="AB10" s="92">
        <v>2</v>
      </c>
      <c r="AC10" s="168">
        <v>7.5</v>
      </c>
      <c r="AD10" s="13">
        <v>9</v>
      </c>
      <c r="AE10" s="14"/>
      <c r="AF10" s="11">
        <f t="shared" si="16"/>
        <v>8.4</v>
      </c>
      <c r="AG10" s="16">
        <f t="shared" si="17"/>
        <v>8.4</v>
      </c>
      <c r="AH10" s="327" t="str">
        <f t="shared" si="18"/>
        <v>8.4</v>
      </c>
      <c r="AI10" s="22" t="str">
        <f t="shared" si="19"/>
        <v>B+</v>
      </c>
      <c r="AJ10" s="20">
        <f t="shared" si="20"/>
        <v>3.5</v>
      </c>
      <c r="AK10" s="39" t="str">
        <f t="shared" si="21"/>
        <v>3.5</v>
      </c>
      <c r="AL10" s="46">
        <v>3</v>
      </c>
      <c r="AM10" s="97">
        <v>3</v>
      </c>
      <c r="AN10" s="66">
        <v>8.5</v>
      </c>
      <c r="AO10" s="13">
        <v>7</v>
      </c>
      <c r="AP10" s="14"/>
      <c r="AQ10" s="11">
        <f t="shared" si="22"/>
        <v>7.6</v>
      </c>
      <c r="AR10" s="16">
        <f t="shared" si="23"/>
        <v>7.6</v>
      </c>
      <c r="AS10" s="327" t="str">
        <f t="shared" si="24"/>
        <v>7.6</v>
      </c>
      <c r="AT10" s="22" t="str">
        <f t="shared" si="25"/>
        <v>B</v>
      </c>
      <c r="AU10" s="20">
        <f t="shared" si="26"/>
        <v>3</v>
      </c>
      <c r="AV10" s="39" t="str">
        <f t="shared" si="27"/>
        <v>3.0</v>
      </c>
      <c r="AW10" s="46">
        <v>3</v>
      </c>
      <c r="AX10" s="92">
        <v>3</v>
      </c>
      <c r="AY10" s="260">
        <v>8.6</v>
      </c>
      <c r="AZ10" s="13">
        <v>8</v>
      </c>
      <c r="BA10" s="14"/>
      <c r="BB10" s="11">
        <f t="shared" si="28"/>
        <v>8.1999999999999993</v>
      </c>
      <c r="BC10" s="16">
        <f t="shared" si="29"/>
        <v>8.1999999999999993</v>
      </c>
      <c r="BD10" s="327" t="str">
        <f t="shared" si="30"/>
        <v>8.2</v>
      </c>
      <c r="BE10" s="22" t="str">
        <f t="shared" si="31"/>
        <v>B+</v>
      </c>
      <c r="BF10" s="20">
        <f t="shared" si="32"/>
        <v>3.5</v>
      </c>
      <c r="BG10" s="39" t="str">
        <f t="shared" si="33"/>
        <v>3.5</v>
      </c>
      <c r="BH10" s="46">
        <v>3</v>
      </c>
      <c r="BI10" s="92">
        <v>3</v>
      </c>
      <c r="BJ10" s="12">
        <v>8</v>
      </c>
      <c r="BK10" s="13">
        <v>6</v>
      </c>
      <c r="BL10" s="14"/>
      <c r="BM10" s="17">
        <f t="shared" si="34"/>
        <v>6.8</v>
      </c>
      <c r="BN10" s="18">
        <f t="shared" si="35"/>
        <v>6.8</v>
      </c>
      <c r="BO10" s="323" t="str">
        <f t="shared" si="36"/>
        <v>6.8</v>
      </c>
      <c r="BP10" s="22" t="str">
        <f t="shared" si="37"/>
        <v>C+</v>
      </c>
      <c r="BQ10" s="20">
        <f t="shared" si="38"/>
        <v>2.5</v>
      </c>
      <c r="BR10" s="20" t="str">
        <f t="shared" si="39"/>
        <v>2.5</v>
      </c>
      <c r="BS10" s="46">
        <v>5</v>
      </c>
      <c r="BT10" s="92">
        <v>5</v>
      </c>
      <c r="BU10" s="289">
        <f t="shared" si="40"/>
        <v>16</v>
      </c>
      <c r="BV10" s="35">
        <f t="shared" si="41"/>
        <v>3.15625</v>
      </c>
      <c r="BW10" s="36" t="str">
        <f t="shared" si="42"/>
        <v>3.16</v>
      </c>
      <c r="BX10" s="37" t="str">
        <f t="shared" si="43"/>
        <v>Lên lớp</v>
      </c>
      <c r="BY10" s="290">
        <f t="shared" si="44"/>
        <v>16</v>
      </c>
      <c r="BZ10" s="291">
        <f t="shared" si="45"/>
        <v>3.15625</v>
      </c>
      <c r="CA10" s="37" t="str">
        <f t="shared" si="46"/>
        <v>Lên lớp</v>
      </c>
      <c r="CB10" s="391"/>
      <c r="CC10" s="394">
        <v>7</v>
      </c>
      <c r="CD10" s="65">
        <v>5</v>
      </c>
      <c r="CE10" s="65"/>
      <c r="CF10" s="17">
        <f t="shared" si="47"/>
        <v>5.8</v>
      </c>
      <c r="CG10" s="18">
        <f t="shared" si="48"/>
        <v>5.8</v>
      </c>
      <c r="CH10" s="323" t="str">
        <f t="shared" si="49"/>
        <v>5.8</v>
      </c>
      <c r="CI10" s="22" t="str">
        <f t="shared" si="50"/>
        <v>C</v>
      </c>
      <c r="CJ10" s="20">
        <f t="shared" si="51"/>
        <v>2</v>
      </c>
      <c r="CK10" s="20" t="str">
        <f t="shared" si="52"/>
        <v>2.0</v>
      </c>
      <c r="CL10" s="46">
        <v>2</v>
      </c>
      <c r="CM10" s="92">
        <v>2</v>
      </c>
      <c r="CN10" s="406">
        <v>8.3000000000000007</v>
      </c>
      <c r="CO10" s="65">
        <v>8</v>
      </c>
      <c r="CQ10" s="17">
        <f t="shared" si="53"/>
        <v>8.1</v>
      </c>
      <c r="CR10" s="18">
        <f t="shared" si="54"/>
        <v>8.1</v>
      </c>
      <c r="CS10" s="323" t="str">
        <f t="shared" si="55"/>
        <v>8.1</v>
      </c>
      <c r="CT10" s="22" t="str">
        <f t="shared" si="56"/>
        <v>B+</v>
      </c>
      <c r="CU10" s="20">
        <f t="shared" si="57"/>
        <v>3.5</v>
      </c>
      <c r="CV10" s="20" t="str">
        <f t="shared" si="58"/>
        <v>3.5</v>
      </c>
      <c r="CW10" s="46">
        <v>2</v>
      </c>
      <c r="CX10" s="95">
        <v>2</v>
      </c>
      <c r="CY10" s="417">
        <v>7</v>
      </c>
      <c r="CZ10" s="86">
        <v>5</v>
      </c>
      <c r="DA10" s="74"/>
      <c r="DB10" s="17">
        <f t="shared" si="59"/>
        <v>5.8</v>
      </c>
      <c r="DC10" s="18">
        <f t="shared" si="60"/>
        <v>5.8</v>
      </c>
      <c r="DD10" s="323" t="str">
        <f t="shared" si="61"/>
        <v>5.8</v>
      </c>
      <c r="DE10" s="22" t="str">
        <f t="shared" si="62"/>
        <v>C</v>
      </c>
      <c r="DF10" s="20">
        <f t="shared" si="63"/>
        <v>2</v>
      </c>
      <c r="DG10" s="20" t="str">
        <f t="shared" si="64"/>
        <v>2.0</v>
      </c>
      <c r="DH10" s="46">
        <v>3</v>
      </c>
      <c r="DI10" s="416">
        <v>3</v>
      </c>
      <c r="DJ10" s="417">
        <v>7</v>
      </c>
      <c r="DK10" s="65">
        <v>8</v>
      </c>
      <c r="DL10" s="65"/>
      <c r="DM10" s="17">
        <f t="shared" si="65"/>
        <v>7.6</v>
      </c>
      <c r="DN10" s="18">
        <f t="shared" si="66"/>
        <v>7.6</v>
      </c>
      <c r="DO10" s="1028" t="str">
        <f t="shared" si="67"/>
        <v>7.6</v>
      </c>
      <c r="DP10" s="22" t="str">
        <f t="shared" si="68"/>
        <v>B</v>
      </c>
      <c r="DQ10" s="20">
        <f t="shared" si="69"/>
        <v>3</v>
      </c>
      <c r="DR10" s="20" t="str">
        <f t="shared" si="70"/>
        <v>3.0</v>
      </c>
      <c r="DS10" s="46">
        <v>4</v>
      </c>
      <c r="DT10" s="416">
        <v>4</v>
      </c>
      <c r="DU10" s="417">
        <v>7.3</v>
      </c>
      <c r="DV10" s="65">
        <v>5</v>
      </c>
      <c r="DX10" s="17">
        <f t="shared" si="71"/>
        <v>5.9</v>
      </c>
      <c r="DY10" s="18">
        <f t="shared" si="72"/>
        <v>5.9</v>
      </c>
      <c r="DZ10" s="1028" t="str">
        <f t="shared" si="73"/>
        <v>5.9</v>
      </c>
      <c r="EA10" s="22" t="str">
        <f t="shared" si="74"/>
        <v>C</v>
      </c>
      <c r="EB10" s="20">
        <f t="shared" si="75"/>
        <v>2</v>
      </c>
      <c r="EC10" s="20" t="str">
        <f t="shared" si="76"/>
        <v>2.0</v>
      </c>
      <c r="ED10" s="46">
        <v>3</v>
      </c>
      <c r="EE10" s="416">
        <v>3</v>
      </c>
      <c r="EF10" s="417">
        <v>6.4</v>
      </c>
      <c r="EG10" s="86">
        <v>6</v>
      </c>
      <c r="EI10" s="17">
        <f t="shared" si="77"/>
        <v>6.2</v>
      </c>
      <c r="EJ10" s="18">
        <f t="shared" si="78"/>
        <v>6.2</v>
      </c>
      <c r="EK10" s="1028" t="str">
        <f t="shared" si="79"/>
        <v>6.2</v>
      </c>
      <c r="EL10" s="22" t="str">
        <f t="shared" si="80"/>
        <v>C</v>
      </c>
      <c r="EM10" s="20">
        <f t="shared" si="81"/>
        <v>2</v>
      </c>
      <c r="EN10" s="20" t="str">
        <f t="shared" si="82"/>
        <v>2.0</v>
      </c>
      <c r="EO10" s="46">
        <v>3</v>
      </c>
      <c r="EP10" s="416">
        <v>3</v>
      </c>
      <c r="EQ10" s="417">
        <v>6.4</v>
      </c>
      <c r="ER10" s="65">
        <v>6</v>
      </c>
      <c r="ET10" s="17">
        <f t="shared" si="83"/>
        <v>6.2</v>
      </c>
      <c r="EU10" s="18">
        <f t="shared" si="84"/>
        <v>6.2</v>
      </c>
      <c r="EV10" s="1028" t="str">
        <f t="shared" si="85"/>
        <v>6.2</v>
      </c>
      <c r="EW10" s="22" t="str">
        <f t="shared" si="86"/>
        <v>C</v>
      </c>
      <c r="EX10" s="20">
        <f t="shared" si="87"/>
        <v>2</v>
      </c>
      <c r="EY10" s="20" t="str">
        <f t="shared" si="88"/>
        <v>2.0</v>
      </c>
      <c r="EZ10" s="46">
        <v>3</v>
      </c>
      <c r="FA10" s="416">
        <v>3</v>
      </c>
      <c r="FB10" s="515">
        <f t="shared" si="89"/>
        <v>20</v>
      </c>
      <c r="FC10" s="35">
        <f t="shared" si="90"/>
        <v>2.35</v>
      </c>
      <c r="FD10" s="36" t="str">
        <f t="shared" si="91"/>
        <v>2.35</v>
      </c>
      <c r="FE10" s="86" t="str">
        <f t="shared" si="92"/>
        <v>Lên lớp</v>
      </c>
      <c r="FF10" s="501">
        <f t="shared" si="93"/>
        <v>36</v>
      </c>
      <c r="FG10" s="35">
        <f t="shared" si="94"/>
        <v>2.7083333333333335</v>
      </c>
      <c r="FH10" s="36" t="str">
        <f t="shared" si="95"/>
        <v>2.71</v>
      </c>
      <c r="FI10" s="530">
        <f t="shared" si="96"/>
        <v>36</v>
      </c>
      <c r="FJ10" s="502">
        <f t="shared" si="97"/>
        <v>2.7083333333333335</v>
      </c>
      <c r="FK10" s="503" t="str">
        <f t="shared" si="98"/>
        <v>Lên lớp</v>
      </c>
      <c r="FL10" s="452"/>
      <c r="FM10" s="417">
        <v>6.6</v>
      </c>
      <c r="FN10" s="65">
        <v>1</v>
      </c>
      <c r="FO10" s="65">
        <v>7</v>
      </c>
      <c r="FP10" s="17">
        <f t="shared" si="99"/>
        <v>3.2</v>
      </c>
      <c r="FQ10" s="18">
        <f t="shared" si="100"/>
        <v>6.8</v>
      </c>
      <c r="FR10" s="323" t="str">
        <f t="shared" si="101"/>
        <v>6.8</v>
      </c>
      <c r="FS10" s="22" t="str">
        <f t="shared" si="102"/>
        <v>C+</v>
      </c>
      <c r="FT10" s="20">
        <f t="shared" si="103"/>
        <v>2.5</v>
      </c>
      <c r="FU10" s="20" t="str">
        <f t="shared" si="104"/>
        <v>2.5</v>
      </c>
      <c r="FV10" s="46">
        <v>3</v>
      </c>
      <c r="FW10" s="416">
        <v>3</v>
      </c>
      <c r="FX10" s="417">
        <v>6.8</v>
      </c>
      <c r="FY10" s="599">
        <v>4</v>
      </c>
      <c r="FZ10" s="599"/>
      <c r="GA10" s="17">
        <f t="shared" si="105"/>
        <v>5.0999999999999996</v>
      </c>
      <c r="GB10" s="18">
        <f t="shared" si="106"/>
        <v>5.0999999999999996</v>
      </c>
      <c r="GC10" s="323" t="str">
        <f t="shared" si="107"/>
        <v>5.1</v>
      </c>
      <c r="GD10" s="22" t="str">
        <f t="shared" si="108"/>
        <v>D+</v>
      </c>
      <c r="GE10" s="20">
        <f t="shared" si="109"/>
        <v>1.5</v>
      </c>
      <c r="GF10" s="20" t="str">
        <f t="shared" si="110"/>
        <v>1.5</v>
      </c>
      <c r="GG10" s="46">
        <v>3</v>
      </c>
      <c r="GH10" s="416">
        <v>3</v>
      </c>
      <c r="GI10" s="417">
        <v>6.8</v>
      </c>
      <c r="GJ10" s="65">
        <v>8</v>
      </c>
      <c r="GK10" s="65"/>
      <c r="GL10" s="17">
        <f t="shared" si="111"/>
        <v>7.5</v>
      </c>
      <c r="GM10" s="18">
        <f t="shared" si="112"/>
        <v>7.5</v>
      </c>
      <c r="GN10" s="323" t="str">
        <f t="shared" si="113"/>
        <v>7.5</v>
      </c>
      <c r="GO10" s="22" t="str">
        <f t="shared" si="114"/>
        <v>B</v>
      </c>
      <c r="GP10" s="20">
        <f t="shared" si="115"/>
        <v>3</v>
      </c>
      <c r="GQ10" s="20" t="str">
        <f t="shared" si="116"/>
        <v>3.0</v>
      </c>
      <c r="GR10" s="46">
        <v>2</v>
      </c>
      <c r="GS10" s="416">
        <v>2</v>
      </c>
      <c r="GT10" s="417">
        <v>7.8</v>
      </c>
      <c r="GU10" s="86">
        <v>6</v>
      </c>
      <c r="GV10" s="65"/>
      <c r="GW10" s="17">
        <f t="shared" si="117"/>
        <v>6.7</v>
      </c>
      <c r="GX10" s="18">
        <f t="shared" si="118"/>
        <v>6.7</v>
      </c>
      <c r="GY10" s="323" t="str">
        <f t="shared" si="119"/>
        <v>6.7</v>
      </c>
      <c r="GZ10" s="22" t="str">
        <f t="shared" si="120"/>
        <v>C+</v>
      </c>
      <c r="HA10" s="20">
        <f t="shared" si="121"/>
        <v>2.5</v>
      </c>
      <c r="HB10" s="20" t="str">
        <f t="shared" si="122"/>
        <v>2.5</v>
      </c>
      <c r="HC10" s="46">
        <v>3</v>
      </c>
      <c r="HD10" s="416">
        <v>3</v>
      </c>
      <c r="HE10" s="417">
        <v>7.3</v>
      </c>
      <c r="HF10" s="599">
        <v>8</v>
      </c>
      <c r="HG10" s="599"/>
      <c r="HH10" s="17">
        <f t="shared" si="289"/>
        <v>7.7</v>
      </c>
      <c r="HI10" s="18">
        <f t="shared" si="290"/>
        <v>7.7</v>
      </c>
      <c r="HJ10" s="323" t="str">
        <f t="shared" si="125"/>
        <v>7.7</v>
      </c>
      <c r="HK10" s="22" t="str">
        <f t="shared" si="126"/>
        <v>B</v>
      </c>
      <c r="HL10" s="20">
        <f t="shared" si="127"/>
        <v>3</v>
      </c>
      <c r="HM10" s="20" t="str">
        <f t="shared" si="128"/>
        <v>3.0</v>
      </c>
      <c r="HN10" s="46">
        <v>2</v>
      </c>
      <c r="HO10" s="416">
        <v>2</v>
      </c>
      <c r="HP10" s="406">
        <v>5.9</v>
      </c>
      <c r="HQ10" s="65">
        <v>5</v>
      </c>
      <c r="HR10" s="65"/>
      <c r="HS10" s="17">
        <f t="shared" si="129"/>
        <v>5.4</v>
      </c>
      <c r="HT10" s="18">
        <f t="shared" si="130"/>
        <v>5.4</v>
      </c>
      <c r="HU10" s="323" t="str">
        <f t="shared" si="131"/>
        <v>5.4</v>
      </c>
      <c r="HV10" s="22" t="str">
        <f t="shared" si="132"/>
        <v>D+</v>
      </c>
      <c r="HW10" s="20">
        <f t="shared" si="133"/>
        <v>1.5</v>
      </c>
      <c r="HX10" s="20" t="str">
        <f t="shared" si="134"/>
        <v>1.5</v>
      </c>
      <c r="HY10" s="46">
        <v>4</v>
      </c>
      <c r="HZ10" s="95">
        <v>4</v>
      </c>
      <c r="IA10" s="417">
        <v>6.7</v>
      </c>
      <c r="IB10" s="599">
        <v>7</v>
      </c>
      <c r="IC10" s="599"/>
      <c r="ID10" s="17">
        <f t="shared" si="135"/>
        <v>6.9</v>
      </c>
      <c r="IE10" s="18">
        <f t="shared" si="136"/>
        <v>6.9</v>
      </c>
      <c r="IF10" s="323" t="str">
        <f t="shared" si="137"/>
        <v>6.9</v>
      </c>
      <c r="IG10" s="22" t="str">
        <f t="shared" si="138"/>
        <v>C+</v>
      </c>
      <c r="IH10" s="20">
        <f t="shared" si="139"/>
        <v>2.5</v>
      </c>
      <c r="II10" s="20" t="str">
        <f t="shared" si="140"/>
        <v>2.5</v>
      </c>
      <c r="IJ10" s="46">
        <v>1</v>
      </c>
      <c r="IK10" s="416">
        <v>1</v>
      </c>
      <c r="IL10" s="585">
        <v>8</v>
      </c>
      <c r="IM10" s="599">
        <v>7</v>
      </c>
      <c r="IN10" s="599"/>
      <c r="IO10" s="17">
        <f t="shared" si="141"/>
        <v>7.4</v>
      </c>
      <c r="IP10" s="18">
        <f t="shared" si="142"/>
        <v>7.4</v>
      </c>
      <c r="IQ10" s="323" t="str">
        <f t="shared" si="143"/>
        <v>7.4</v>
      </c>
      <c r="IR10" s="22" t="str">
        <f t="shared" si="144"/>
        <v>B</v>
      </c>
      <c r="IS10" s="20">
        <f t="shared" si="145"/>
        <v>3</v>
      </c>
      <c r="IT10" s="20" t="str">
        <f t="shared" si="146"/>
        <v>3.0</v>
      </c>
      <c r="IU10" s="46">
        <v>2</v>
      </c>
      <c r="IV10" s="416">
        <v>2</v>
      </c>
      <c r="IW10" s="417">
        <v>7.2</v>
      </c>
      <c r="IX10" s="599">
        <v>6</v>
      </c>
      <c r="IY10" s="599"/>
      <c r="IZ10" s="17">
        <f t="shared" si="147"/>
        <v>6.5</v>
      </c>
      <c r="JA10" s="18">
        <f t="shared" si="148"/>
        <v>6.5</v>
      </c>
      <c r="JB10" s="323" t="str">
        <f t="shared" si="149"/>
        <v>6.5</v>
      </c>
      <c r="JC10" s="22" t="str">
        <f t="shared" si="150"/>
        <v>C+</v>
      </c>
      <c r="JD10" s="20">
        <f t="shared" si="151"/>
        <v>2.5</v>
      </c>
      <c r="JE10" s="20" t="str">
        <f t="shared" si="152"/>
        <v>2.5</v>
      </c>
      <c r="JF10" s="46">
        <v>3</v>
      </c>
      <c r="JG10" s="416">
        <v>3</v>
      </c>
      <c r="JH10" s="515">
        <f t="shared" si="153"/>
        <v>23</v>
      </c>
      <c r="JI10" s="35">
        <f t="shared" si="154"/>
        <v>2.3260869565217392</v>
      </c>
      <c r="JJ10" s="36" t="str">
        <f t="shared" si="155"/>
        <v>2.33</v>
      </c>
      <c r="JK10" s="37" t="str">
        <f t="shared" si="156"/>
        <v>Lên lớp</v>
      </c>
      <c r="JL10" s="289">
        <f t="shared" si="157"/>
        <v>59</v>
      </c>
      <c r="JM10" s="35">
        <f t="shared" si="158"/>
        <v>2.5593220338983049</v>
      </c>
      <c r="JN10" s="36" t="str">
        <f t="shared" si="159"/>
        <v>2.56</v>
      </c>
      <c r="JO10" s="290">
        <f t="shared" si="160"/>
        <v>23</v>
      </c>
      <c r="JP10" s="291">
        <f t="shared" si="161"/>
        <v>2.3260869565217392</v>
      </c>
      <c r="JQ10" s="679">
        <f t="shared" si="162"/>
        <v>59</v>
      </c>
      <c r="JR10" s="1036">
        <f t="shared" si="163"/>
        <v>6.8322033898305081</v>
      </c>
      <c r="JS10" s="680">
        <f t="shared" si="164"/>
        <v>2.5593220338983049</v>
      </c>
      <c r="JT10" s="37" t="str">
        <f t="shared" si="165"/>
        <v>Lên lớp</v>
      </c>
      <c r="JU10" s="225"/>
      <c r="JV10" s="417">
        <v>8.4</v>
      </c>
      <c r="JW10" s="65">
        <v>5</v>
      </c>
      <c r="JX10" s="65"/>
      <c r="JY10" s="17">
        <f t="shared" si="166"/>
        <v>6.4</v>
      </c>
      <c r="JZ10" s="18">
        <f t="shared" si="167"/>
        <v>6.4</v>
      </c>
      <c r="KA10" s="1032" t="str">
        <f t="shared" si="168"/>
        <v>6.4</v>
      </c>
      <c r="KB10" s="22" t="str">
        <f t="shared" si="169"/>
        <v>C</v>
      </c>
      <c r="KC10" s="20">
        <f t="shared" si="170"/>
        <v>2</v>
      </c>
      <c r="KD10" s="20" t="str">
        <f t="shared" si="171"/>
        <v>2.0</v>
      </c>
      <c r="KE10" s="46">
        <v>3</v>
      </c>
      <c r="KF10" s="416">
        <v>3</v>
      </c>
      <c r="KG10" s="406">
        <v>8</v>
      </c>
      <c r="KH10" s="65">
        <v>8</v>
      </c>
      <c r="KI10" s="65"/>
      <c r="KJ10" s="17">
        <f t="shared" si="172"/>
        <v>8</v>
      </c>
      <c r="KK10" s="18">
        <f t="shared" si="173"/>
        <v>8</v>
      </c>
      <c r="KL10" s="1032" t="str">
        <f t="shared" si="174"/>
        <v>8.0</v>
      </c>
      <c r="KM10" s="22" t="str">
        <f t="shared" si="175"/>
        <v>B+</v>
      </c>
      <c r="KN10" s="20">
        <f t="shared" si="176"/>
        <v>3.5</v>
      </c>
      <c r="KO10" s="20" t="str">
        <f t="shared" si="177"/>
        <v>3.5</v>
      </c>
      <c r="KP10" s="46">
        <v>2</v>
      </c>
      <c r="KQ10" s="416">
        <v>2</v>
      </c>
      <c r="KR10" s="406">
        <v>7.8</v>
      </c>
      <c r="KS10" s="65">
        <v>8</v>
      </c>
      <c r="KT10" s="65"/>
      <c r="KU10" s="17">
        <f t="shared" si="178"/>
        <v>7.9</v>
      </c>
      <c r="KV10" s="18">
        <f t="shared" si="179"/>
        <v>7.9</v>
      </c>
      <c r="KW10" s="1032" t="str">
        <f t="shared" si="180"/>
        <v>7.9</v>
      </c>
      <c r="KX10" s="22" t="str">
        <f t="shared" si="181"/>
        <v>B</v>
      </c>
      <c r="KY10" s="20">
        <f t="shared" si="182"/>
        <v>3</v>
      </c>
      <c r="KZ10" s="20" t="str">
        <f t="shared" si="183"/>
        <v>3.0</v>
      </c>
      <c r="LA10" s="46">
        <v>3</v>
      </c>
      <c r="LB10" s="95">
        <v>3</v>
      </c>
      <c r="LC10" s="417">
        <v>8</v>
      </c>
      <c r="LD10" s="65">
        <v>8</v>
      </c>
      <c r="LE10" s="65"/>
      <c r="LF10" s="17">
        <f t="shared" si="184"/>
        <v>8</v>
      </c>
      <c r="LG10" s="18">
        <f t="shared" si="185"/>
        <v>8</v>
      </c>
      <c r="LH10" s="1032" t="str">
        <f t="shared" si="186"/>
        <v>8.0</v>
      </c>
      <c r="LI10" s="22" t="str">
        <f t="shared" si="187"/>
        <v>B+</v>
      </c>
      <c r="LJ10" s="20">
        <f t="shared" si="188"/>
        <v>3.5</v>
      </c>
      <c r="LK10" s="20" t="str">
        <f t="shared" si="189"/>
        <v>3.5</v>
      </c>
      <c r="LL10" s="46">
        <v>2</v>
      </c>
      <c r="LM10" s="416">
        <v>2</v>
      </c>
      <c r="LN10" s="406">
        <v>9.6</v>
      </c>
      <c r="LO10" s="65">
        <v>9</v>
      </c>
      <c r="LP10" s="65"/>
      <c r="LQ10" s="17">
        <f t="shared" si="190"/>
        <v>9.1999999999999993</v>
      </c>
      <c r="LR10" s="18">
        <f t="shared" si="191"/>
        <v>9.1999999999999993</v>
      </c>
      <c r="LS10" s="1032" t="str">
        <f t="shared" si="192"/>
        <v>9.2</v>
      </c>
      <c r="LT10" s="22" t="str">
        <f t="shared" si="193"/>
        <v>A</v>
      </c>
      <c r="LU10" s="20">
        <f t="shared" si="194"/>
        <v>4</v>
      </c>
      <c r="LV10" s="20" t="str">
        <f t="shared" si="195"/>
        <v>4.0</v>
      </c>
      <c r="LW10" s="46">
        <v>2</v>
      </c>
      <c r="LX10" s="95">
        <v>2</v>
      </c>
      <c r="LY10" s="417">
        <v>7</v>
      </c>
      <c r="LZ10" s="65">
        <v>6</v>
      </c>
      <c r="MA10" s="65"/>
      <c r="MB10" s="17">
        <f t="shared" si="196"/>
        <v>6.4</v>
      </c>
      <c r="MC10" s="18">
        <f t="shared" si="197"/>
        <v>6.4</v>
      </c>
      <c r="MD10" s="1029" t="str">
        <f t="shared" si="198"/>
        <v>6.4</v>
      </c>
      <c r="ME10" s="22" t="str">
        <f t="shared" si="199"/>
        <v>C</v>
      </c>
      <c r="MF10" s="20">
        <f t="shared" si="200"/>
        <v>2</v>
      </c>
      <c r="MG10" s="20" t="str">
        <f t="shared" si="201"/>
        <v>2.0</v>
      </c>
      <c r="MH10" s="46">
        <v>2</v>
      </c>
      <c r="MI10" s="416">
        <v>2</v>
      </c>
      <c r="MJ10" s="417">
        <v>7</v>
      </c>
      <c r="MK10" s="86">
        <v>7</v>
      </c>
      <c r="ML10" s="86"/>
      <c r="MM10" s="17">
        <f t="shared" si="202"/>
        <v>7</v>
      </c>
      <c r="MN10" s="18">
        <f t="shared" si="203"/>
        <v>7</v>
      </c>
      <c r="MO10" s="1032" t="str">
        <f t="shared" si="204"/>
        <v>7.0</v>
      </c>
      <c r="MP10" s="22" t="str">
        <f t="shared" si="205"/>
        <v>B</v>
      </c>
      <c r="MQ10" s="20">
        <f t="shared" si="206"/>
        <v>3</v>
      </c>
      <c r="MR10" s="20" t="str">
        <f t="shared" si="207"/>
        <v>3.0</v>
      </c>
      <c r="MS10" s="46">
        <v>1</v>
      </c>
      <c r="MT10" s="416">
        <v>1</v>
      </c>
      <c r="MU10" s="417">
        <v>6.4</v>
      </c>
      <c r="MV10" s="65">
        <v>6</v>
      </c>
      <c r="MW10" s="65"/>
      <c r="MX10" s="17">
        <f t="shared" si="208"/>
        <v>6.2</v>
      </c>
      <c r="MY10" s="18">
        <f t="shared" si="209"/>
        <v>6.2</v>
      </c>
      <c r="MZ10" s="1032" t="str">
        <f t="shared" si="210"/>
        <v>6.2</v>
      </c>
      <c r="NA10" s="22" t="str">
        <f t="shared" si="211"/>
        <v>C</v>
      </c>
      <c r="NB10" s="20">
        <f t="shared" si="212"/>
        <v>2</v>
      </c>
      <c r="NC10" s="20" t="str">
        <f t="shared" si="213"/>
        <v>2.0</v>
      </c>
      <c r="ND10" s="46">
        <v>1</v>
      </c>
      <c r="NE10" s="416">
        <v>1</v>
      </c>
      <c r="NF10" s="417">
        <v>7.4</v>
      </c>
      <c r="NG10" s="65">
        <v>8</v>
      </c>
      <c r="NH10" s="776"/>
      <c r="NI10" s="17">
        <f t="shared" si="214"/>
        <v>7.8</v>
      </c>
      <c r="NJ10" s="18">
        <f t="shared" si="215"/>
        <v>7.8</v>
      </c>
      <c r="NK10" s="1029" t="str">
        <f t="shared" si="216"/>
        <v>7.8</v>
      </c>
      <c r="NL10" s="22" t="str">
        <f t="shared" si="217"/>
        <v>B</v>
      </c>
      <c r="NM10" s="20">
        <f t="shared" si="218"/>
        <v>3</v>
      </c>
      <c r="NN10" s="20" t="str">
        <f t="shared" si="219"/>
        <v>3.0</v>
      </c>
      <c r="NO10" s="46">
        <v>2</v>
      </c>
      <c r="NP10" s="416">
        <v>2</v>
      </c>
      <c r="NQ10" s="289">
        <f t="shared" si="220"/>
        <v>18</v>
      </c>
      <c r="NR10" s="35">
        <f t="shared" si="221"/>
        <v>2.8888888888888888</v>
      </c>
      <c r="NS10" s="36" t="str">
        <f t="shared" si="222"/>
        <v>2.89</v>
      </c>
      <c r="NT10" s="37" t="str">
        <f t="shared" si="223"/>
        <v>Lên lớp</v>
      </c>
      <c r="NU10" s="289">
        <f t="shared" si="0"/>
        <v>77</v>
      </c>
      <c r="NV10" s="35">
        <f t="shared" si="1"/>
        <v>2.6363636363636362</v>
      </c>
      <c r="NW10" s="36" t="str">
        <f t="shared" si="224"/>
        <v>2.64</v>
      </c>
      <c r="NX10" s="290">
        <f t="shared" si="225"/>
        <v>18</v>
      </c>
      <c r="NY10" s="291">
        <f t="shared" si="226"/>
        <v>2.8888888888888888</v>
      </c>
      <c r="NZ10" s="679">
        <f t="shared" si="2"/>
        <v>77</v>
      </c>
      <c r="OA10" s="1031">
        <f t="shared" si="227"/>
        <v>6.9870129870129869</v>
      </c>
      <c r="OB10" s="680">
        <f t="shared" si="3"/>
        <v>2.6363636363636362</v>
      </c>
      <c r="OC10" s="37" t="str">
        <f t="shared" si="228"/>
        <v>Lên lớp</v>
      </c>
      <c r="OD10" s="225"/>
      <c r="OE10" s="417">
        <v>6.6</v>
      </c>
      <c r="OF10" s="599">
        <v>7</v>
      </c>
      <c r="OG10" s="599"/>
      <c r="OH10" s="17">
        <f t="shared" si="229"/>
        <v>6.8</v>
      </c>
      <c r="OI10" s="18">
        <f t="shared" si="230"/>
        <v>6.8</v>
      </c>
      <c r="OJ10" s="323" t="str">
        <f t="shared" si="231"/>
        <v>6.8</v>
      </c>
      <c r="OK10" s="22" t="str">
        <f t="shared" si="232"/>
        <v>C+</v>
      </c>
      <c r="OL10" s="20">
        <f t="shared" si="233"/>
        <v>2.5</v>
      </c>
      <c r="OM10" s="20" t="str">
        <f t="shared" si="234"/>
        <v>2.5</v>
      </c>
      <c r="ON10" s="46">
        <v>3</v>
      </c>
      <c r="OO10" s="95">
        <v>3</v>
      </c>
      <c r="OP10" s="417">
        <v>7.4</v>
      </c>
      <c r="OQ10" s="599">
        <v>6</v>
      </c>
      <c r="OR10" s="599"/>
      <c r="OS10" s="17">
        <f t="shared" si="235"/>
        <v>6.6</v>
      </c>
      <c r="OT10" s="18">
        <f t="shared" si="236"/>
        <v>6.6</v>
      </c>
      <c r="OU10" s="1028" t="str">
        <f t="shared" si="237"/>
        <v>6.6</v>
      </c>
      <c r="OV10" s="22" t="str">
        <f t="shared" si="238"/>
        <v>C+</v>
      </c>
      <c r="OW10" s="20">
        <f t="shared" si="239"/>
        <v>2.5</v>
      </c>
      <c r="OX10" s="20" t="str">
        <f t="shared" si="240"/>
        <v>2.5</v>
      </c>
      <c r="OY10" s="46">
        <v>3</v>
      </c>
      <c r="OZ10" s="416">
        <v>3</v>
      </c>
      <c r="PA10" s="417">
        <v>6.2</v>
      </c>
      <c r="PB10" s="599">
        <v>6</v>
      </c>
      <c r="PC10" s="599"/>
      <c r="PD10" s="17">
        <f t="shared" si="241"/>
        <v>6.1</v>
      </c>
      <c r="PE10" s="18">
        <f t="shared" si="242"/>
        <v>6.1</v>
      </c>
      <c r="PF10" s="323" t="str">
        <f t="shared" si="243"/>
        <v>6.1</v>
      </c>
      <c r="PG10" s="22" t="str">
        <f t="shared" si="244"/>
        <v>C</v>
      </c>
      <c r="PH10" s="20">
        <f t="shared" si="245"/>
        <v>2</v>
      </c>
      <c r="PI10" s="20" t="str">
        <f t="shared" si="246"/>
        <v>2.0</v>
      </c>
      <c r="PJ10" s="46">
        <v>1</v>
      </c>
      <c r="PK10" s="416">
        <v>1</v>
      </c>
      <c r="PL10" s="406">
        <v>7</v>
      </c>
      <c r="PM10" s="337">
        <v>7</v>
      </c>
      <c r="PN10" s="337"/>
      <c r="PO10" s="17">
        <f t="shared" si="247"/>
        <v>7</v>
      </c>
      <c r="PP10" s="18">
        <f t="shared" si="248"/>
        <v>7</v>
      </c>
      <c r="PQ10" s="323" t="str">
        <f t="shared" si="249"/>
        <v>7.0</v>
      </c>
      <c r="PR10" s="22" t="str">
        <f t="shared" si="250"/>
        <v>B</v>
      </c>
      <c r="PS10" s="20">
        <f t="shared" si="251"/>
        <v>3</v>
      </c>
      <c r="PT10" s="20" t="str">
        <f t="shared" si="252"/>
        <v>3.0</v>
      </c>
      <c r="PU10" s="46">
        <v>1</v>
      </c>
      <c r="PV10" s="416">
        <v>1</v>
      </c>
      <c r="PW10" s="406">
        <v>6.4</v>
      </c>
      <c r="PX10" s="599">
        <v>7</v>
      </c>
      <c r="PY10" s="599"/>
      <c r="PZ10" s="17">
        <f t="shared" si="253"/>
        <v>6.8</v>
      </c>
      <c r="QA10" s="18">
        <f t="shared" si="254"/>
        <v>6.8</v>
      </c>
      <c r="QB10" s="323" t="str">
        <f t="shared" si="255"/>
        <v>6.8</v>
      </c>
      <c r="QC10" s="22" t="str">
        <f t="shared" si="256"/>
        <v>C+</v>
      </c>
      <c r="QD10" s="20">
        <f t="shared" si="257"/>
        <v>2.5</v>
      </c>
      <c r="QE10" s="20" t="str">
        <f t="shared" si="258"/>
        <v>2.5</v>
      </c>
      <c r="QF10" s="46">
        <v>2</v>
      </c>
      <c r="QG10" s="416">
        <v>2</v>
      </c>
      <c r="QH10" s="417">
        <v>8</v>
      </c>
      <c r="QI10" s="337">
        <v>8.5</v>
      </c>
      <c r="QJ10" s="337"/>
      <c r="QK10" s="11">
        <f t="shared" si="259"/>
        <v>8.3000000000000007</v>
      </c>
      <c r="QL10" s="16">
        <f t="shared" si="260"/>
        <v>8.3000000000000007</v>
      </c>
      <c r="QM10" s="1037" t="str">
        <f t="shared" si="261"/>
        <v>8.3</v>
      </c>
      <c r="QN10" s="22" t="str">
        <f t="shared" si="262"/>
        <v>B+</v>
      </c>
      <c r="QO10" s="20">
        <f t="shared" si="263"/>
        <v>3.5</v>
      </c>
      <c r="QP10" s="1019" t="str">
        <f t="shared" si="264"/>
        <v>3.5</v>
      </c>
      <c r="QQ10" s="46">
        <v>4</v>
      </c>
      <c r="QR10" s="196">
        <v>4</v>
      </c>
      <c r="QS10" s="515">
        <f t="shared" si="265"/>
        <v>14</v>
      </c>
      <c r="QT10" s="35">
        <f t="shared" si="266"/>
        <v>2.7857142857142856</v>
      </c>
      <c r="QU10" s="36" t="str">
        <f t="shared" si="267"/>
        <v>2.79</v>
      </c>
      <c r="QV10" s="65" t="str">
        <f t="shared" si="268"/>
        <v>Lên lớp</v>
      </c>
      <c r="QW10" s="501">
        <f t="shared" si="269"/>
        <v>91</v>
      </c>
      <c r="QX10" s="35">
        <f t="shared" si="270"/>
        <v>2.6593406593406592</v>
      </c>
      <c r="QY10" s="36" t="str">
        <f t="shared" si="271"/>
        <v>2.66</v>
      </c>
      <c r="QZ10" s="799">
        <f t="shared" si="272"/>
        <v>14</v>
      </c>
      <c r="RA10" s="1105">
        <f t="shared" si="273"/>
        <v>7.1499999999999995</v>
      </c>
      <c r="RB10" s="800">
        <f t="shared" si="274"/>
        <v>2.7857142857142856</v>
      </c>
      <c r="RC10" s="801">
        <f t="shared" si="275"/>
        <v>91</v>
      </c>
      <c r="RD10" s="1107">
        <f t="shared" si="276"/>
        <v>7.012087912087912</v>
      </c>
      <c r="RE10" s="802">
        <f t="shared" si="277"/>
        <v>2.6593406593406592</v>
      </c>
      <c r="RF10" s="65" t="str">
        <f t="shared" si="278"/>
        <v>Lên lớp</v>
      </c>
      <c r="RG10" s="454"/>
      <c r="RH10" s="715">
        <v>8</v>
      </c>
      <c r="RI10" s="460">
        <v>9</v>
      </c>
      <c r="RJ10" s="460">
        <v>8.1</v>
      </c>
      <c r="RK10" s="1145">
        <f t="shared" si="279"/>
        <v>8.4</v>
      </c>
      <c r="RL10" s="330" t="str">
        <f t="shared" si="280"/>
        <v>8.4</v>
      </c>
      <c r="RM10" s="1147" t="str">
        <f t="shared" si="281"/>
        <v>B+</v>
      </c>
      <c r="RN10" s="1149">
        <f t="shared" si="282"/>
        <v>3.5</v>
      </c>
      <c r="RO10" s="1149" t="str">
        <f t="shared" si="283"/>
        <v>3.5</v>
      </c>
      <c r="RP10" s="1151">
        <v>5</v>
      </c>
      <c r="RQ10" s="416">
        <v>5</v>
      </c>
      <c r="RR10" s="289">
        <f t="shared" si="284"/>
        <v>5</v>
      </c>
      <c r="RS10" s="35">
        <f t="shared" si="285"/>
        <v>3.5</v>
      </c>
      <c r="RT10" s="36" t="str">
        <f t="shared" si="286"/>
        <v>3.50</v>
      </c>
      <c r="RU10" s="1159" t="str">
        <f t="shared" si="287"/>
        <v>Lên lớp</v>
      </c>
      <c r="RV10" s="1161">
        <f t="shared" si="288"/>
        <v>5</v>
      </c>
      <c r="RW10" s="291">
        <f xml:space="preserve"> (RN10*RQ10)/RV10</f>
        <v>3.5</v>
      </c>
    </row>
    <row r="11" spans="1:491" s="45" customFormat="1" ht="18.75" customHeight="1">
      <c r="A11" s="313">
        <v>14</v>
      </c>
      <c r="B11" s="314" t="s">
        <v>87</v>
      </c>
      <c r="C11" s="314" t="s">
        <v>147</v>
      </c>
      <c r="D11" s="1119" t="s">
        <v>103</v>
      </c>
      <c r="E11" s="1202" t="s">
        <v>22</v>
      </c>
      <c r="F11" s="67" t="s">
        <v>1439</v>
      </c>
      <c r="G11" s="110" t="s">
        <v>126</v>
      </c>
      <c r="H11" s="110" t="s">
        <v>34</v>
      </c>
      <c r="I11" s="278" t="s">
        <v>423</v>
      </c>
      <c r="J11" s="483">
        <v>5.3</v>
      </c>
      <c r="K11" s="327" t="str">
        <f t="shared" si="4"/>
        <v>5.3</v>
      </c>
      <c r="L11" s="465" t="str">
        <f t="shared" si="5"/>
        <v>D+</v>
      </c>
      <c r="M11" s="466">
        <f t="shared" si="6"/>
        <v>1.5</v>
      </c>
      <c r="N11" s="436">
        <v>5.9</v>
      </c>
      <c r="O11" s="327" t="str">
        <f t="shared" si="7"/>
        <v>5.9</v>
      </c>
      <c r="P11" s="465" t="str">
        <f t="shared" si="8"/>
        <v>C</v>
      </c>
      <c r="Q11" s="466">
        <f t="shared" si="9"/>
        <v>2</v>
      </c>
      <c r="R11" s="12">
        <v>6.7</v>
      </c>
      <c r="S11" s="13">
        <v>8</v>
      </c>
      <c r="T11" s="14"/>
      <c r="U11" s="11">
        <f t="shared" si="10"/>
        <v>7.5</v>
      </c>
      <c r="V11" s="16">
        <f t="shared" si="11"/>
        <v>7.5</v>
      </c>
      <c r="W11" s="327" t="str">
        <f t="shared" si="12"/>
        <v>7.5</v>
      </c>
      <c r="X11" s="22" t="str">
        <f t="shared" si="13"/>
        <v>B</v>
      </c>
      <c r="Y11" s="20">
        <f t="shared" si="14"/>
        <v>3</v>
      </c>
      <c r="Z11" s="39" t="str">
        <f t="shared" si="15"/>
        <v>3.0</v>
      </c>
      <c r="AA11" s="46">
        <v>2</v>
      </c>
      <c r="AB11" s="92">
        <v>2</v>
      </c>
      <c r="AC11" s="168">
        <v>5.8</v>
      </c>
      <c r="AD11" s="40"/>
      <c r="AE11" s="14"/>
      <c r="AF11" s="11">
        <f t="shared" si="16"/>
        <v>2.2999999999999998</v>
      </c>
      <c r="AG11" s="16">
        <f t="shared" si="17"/>
        <v>2.2999999999999998</v>
      </c>
      <c r="AH11" s="327" t="str">
        <f t="shared" si="18"/>
        <v>2.3</v>
      </c>
      <c r="AI11" s="22" t="str">
        <f t="shared" si="19"/>
        <v>F</v>
      </c>
      <c r="AJ11" s="20">
        <f t="shared" si="20"/>
        <v>0</v>
      </c>
      <c r="AK11" s="39" t="str">
        <f t="shared" si="21"/>
        <v>0.0</v>
      </c>
      <c r="AL11" s="46">
        <v>3</v>
      </c>
      <c r="AM11" s="97"/>
      <c r="AN11" s="66">
        <v>5</v>
      </c>
      <c r="AO11" s="13">
        <v>3</v>
      </c>
      <c r="AP11" s="14">
        <v>1</v>
      </c>
      <c r="AQ11" s="11">
        <f t="shared" si="22"/>
        <v>3.8</v>
      </c>
      <c r="AR11" s="16">
        <f t="shared" si="23"/>
        <v>3.8</v>
      </c>
      <c r="AS11" s="327" t="str">
        <f t="shared" si="24"/>
        <v>3.8</v>
      </c>
      <c r="AT11" s="22" t="str">
        <f t="shared" si="25"/>
        <v>F</v>
      </c>
      <c r="AU11" s="20">
        <f t="shared" si="26"/>
        <v>0</v>
      </c>
      <c r="AV11" s="39" t="str">
        <f t="shared" si="27"/>
        <v>0.0</v>
      </c>
      <c r="AW11" s="46">
        <v>3</v>
      </c>
      <c r="AX11" s="92"/>
      <c r="AY11" s="260">
        <v>5</v>
      </c>
      <c r="AZ11" s="13">
        <v>3</v>
      </c>
      <c r="BA11" s="282"/>
      <c r="BB11" s="11">
        <f t="shared" si="28"/>
        <v>3.8</v>
      </c>
      <c r="BC11" s="16">
        <f t="shared" si="29"/>
        <v>3.8</v>
      </c>
      <c r="BD11" s="327" t="str">
        <f t="shared" si="30"/>
        <v>3.8</v>
      </c>
      <c r="BE11" s="22" t="str">
        <f t="shared" si="31"/>
        <v>F</v>
      </c>
      <c r="BF11" s="20">
        <f t="shared" si="32"/>
        <v>0</v>
      </c>
      <c r="BG11" s="39" t="str">
        <f t="shared" si="33"/>
        <v>0.0</v>
      </c>
      <c r="BH11" s="46">
        <v>3</v>
      </c>
      <c r="BI11" s="92"/>
      <c r="BJ11" s="12">
        <v>8.1999999999999993</v>
      </c>
      <c r="BK11" s="13">
        <v>7</v>
      </c>
      <c r="BL11" s="14"/>
      <c r="BM11" s="17">
        <f t="shared" si="34"/>
        <v>7.5</v>
      </c>
      <c r="BN11" s="18">
        <f t="shared" si="35"/>
        <v>7.5</v>
      </c>
      <c r="BO11" s="323" t="str">
        <f t="shared" si="36"/>
        <v>7.5</v>
      </c>
      <c r="BP11" s="22" t="str">
        <f t="shared" si="37"/>
        <v>B</v>
      </c>
      <c r="BQ11" s="20">
        <f t="shared" si="38"/>
        <v>3</v>
      </c>
      <c r="BR11" s="20" t="str">
        <f t="shared" si="39"/>
        <v>3.0</v>
      </c>
      <c r="BS11" s="46">
        <v>5</v>
      </c>
      <c r="BT11" s="92">
        <v>5</v>
      </c>
      <c r="BU11" s="289">
        <f t="shared" si="40"/>
        <v>16</v>
      </c>
      <c r="BV11" s="35">
        <f t="shared" si="41"/>
        <v>1.3125</v>
      </c>
      <c r="BW11" s="36" t="str">
        <f t="shared" si="42"/>
        <v>1.31</v>
      </c>
      <c r="BX11" s="37" t="str">
        <f t="shared" si="43"/>
        <v>Lên lớp</v>
      </c>
      <c r="BY11" s="290">
        <f t="shared" si="44"/>
        <v>7</v>
      </c>
      <c r="BZ11" s="291">
        <f t="shared" si="45"/>
        <v>3</v>
      </c>
      <c r="CA11" s="37" t="str">
        <f t="shared" si="46"/>
        <v>Lên lớp</v>
      </c>
      <c r="CB11" s="391"/>
      <c r="CC11" s="394">
        <v>7.5</v>
      </c>
      <c r="CD11" s="65">
        <v>3</v>
      </c>
      <c r="CE11" s="65"/>
      <c r="CF11" s="17">
        <f t="shared" si="47"/>
        <v>4.8</v>
      </c>
      <c r="CG11" s="18">
        <f t="shared" si="48"/>
        <v>4.8</v>
      </c>
      <c r="CH11" s="323" t="str">
        <f t="shared" si="49"/>
        <v>4.8</v>
      </c>
      <c r="CI11" s="22" t="str">
        <f t="shared" si="50"/>
        <v>D</v>
      </c>
      <c r="CJ11" s="20">
        <f t="shared" si="51"/>
        <v>1</v>
      </c>
      <c r="CK11" s="20" t="str">
        <f t="shared" si="52"/>
        <v>1.0</v>
      </c>
      <c r="CL11" s="46">
        <v>2</v>
      </c>
      <c r="CM11" s="92">
        <v>2</v>
      </c>
      <c r="CN11" s="410"/>
      <c r="CO11" s="65"/>
      <c r="CQ11" s="17">
        <f t="shared" si="53"/>
        <v>0</v>
      </c>
      <c r="CR11" s="18">
        <f t="shared" si="54"/>
        <v>0</v>
      </c>
      <c r="CS11" s="323" t="str">
        <f t="shared" si="55"/>
        <v>0.0</v>
      </c>
      <c r="CT11" s="22" t="str">
        <f t="shared" si="56"/>
        <v>F</v>
      </c>
      <c r="CU11" s="20">
        <f t="shared" si="57"/>
        <v>0</v>
      </c>
      <c r="CV11" s="20" t="str">
        <f t="shared" si="58"/>
        <v>0.0</v>
      </c>
      <c r="CW11" s="46">
        <v>2</v>
      </c>
      <c r="CX11" s="95"/>
      <c r="CY11" s="417">
        <v>6</v>
      </c>
      <c r="CZ11" s="86">
        <v>5</v>
      </c>
      <c r="DA11" s="74"/>
      <c r="DB11" s="17">
        <f t="shared" si="59"/>
        <v>5.4</v>
      </c>
      <c r="DC11" s="18">
        <f t="shared" si="60"/>
        <v>5.4</v>
      </c>
      <c r="DD11" s="323" t="str">
        <f t="shared" si="61"/>
        <v>5.4</v>
      </c>
      <c r="DE11" s="22" t="str">
        <f t="shared" si="62"/>
        <v>D+</v>
      </c>
      <c r="DF11" s="20">
        <f t="shared" si="63"/>
        <v>1.5</v>
      </c>
      <c r="DG11" s="20" t="str">
        <f t="shared" si="64"/>
        <v>1.5</v>
      </c>
      <c r="DH11" s="46">
        <v>3</v>
      </c>
      <c r="DI11" s="416">
        <v>3</v>
      </c>
      <c r="DJ11" s="417">
        <v>6</v>
      </c>
      <c r="DK11" s="65">
        <v>5</v>
      </c>
      <c r="DL11" s="65"/>
      <c r="DM11" s="17">
        <f t="shared" si="65"/>
        <v>5.4</v>
      </c>
      <c r="DN11" s="18">
        <f t="shared" si="66"/>
        <v>5.4</v>
      </c>
      <c r="DO11" s="1028" t="str">
        <f t="shared" si="67"/>
        <v>5.4</v>
      </c>
      <c r="DP11" s="22" t="str">
        <f t="shared" si="68"/>
        <v>D+</v>
      </c>
      <c r="DQ11" s="20">
        <f t="shared" si="69"/>
        <v>1.5</v>
      </c>
      <c r="DR11" s="20" t="str">
        <f t="shared" si="70"/>
        <v>1.5</v>
      </c>
      <c r="DS11" s="46">
        <v>4</v>
      </c>
      <c r="DT11" s="416">
        <v>4</v>
      </c>
      <c r="DU11" s="417">
        <v>7.8</v>
      </c>
      <c r="DV11" s="65">
        <v>1</v>
      </c>
      <c r="DW11" s="65">
        <v>1</v>
      </c>
      <c r="DX11" s="17">
        <f t="shared" si="71"/>
        <v>3.7</v>
      </c>
      <c r="DY11" s="18">
        <f t="shared" si="72"/>
        <v>3.7</v>
      </c>
      <c r="DZ11" s="1028" t="str">
        <f t="shared" si="73"/>
        <v>3.7</v>
      </c>
      <c r="EA11" s="22" t="str">
        <f t="shared" si="74"/>
        <v>F</v>
      </c>
      <c r="EB11" s="20">
        <f t="shared" si="75"/>
        <v>0</v>
      </c>
      <c r="EC11" s="20" t="str">
        <f t="shared" si="76"/>
        <v>0.0</v>
      </c>
      <c r="ED11" s="46">
        <v>3</v>
      </c>
      <c r="EE11" s="416"/>
      <c r="EF11" s="417">
        <v>7</v>
      </c>
      <c r="EG11" s="86">
        <v>6</v>
      </c>
      <c r="EI11" s="17">
        <f t="shared" si="77"/>
        <v>6.4</v>
      </c>
      <c r="EJ11" s="18">
        <f t="shared" si="78"/>
        <v>6.4</v>
      </c>
      <c r="EK11" s="1028" t="str">
        <f t="shared" si="79"/>
        <v>6.4</v>
      </c>
      <c r="EL11" s="22" t="str">
        <f t="shared" si="80"/>
        <v>C</v>
      </c>
      <c r="EM11" s="20">
        <f t="shared" si="81"/>
        <v>2</v>
      </c>
      <c r="EN11" s="20" t="str">
        <f t="shared" si="82"/>
        <v>2.0</v>
      </c>
      <c r="EO11" s="46">
        <v>3</v>
      </c>
      <c r="EP11" s="416">
        <v>3</v>
      </c>
      <c r="EQ11" s="417">
        <v>5.4</v>
      </c>
      <c r="ER11" s="65">
        <v>4</v>
      </c>
      <c r="ET11" s="17">
        <f t="shared" si="83"/>
        <v>4.5999999999999996</v>
      </c>
      <c r="EU11" s="18">
        <f t="shared" si="84"/>
        <v>4.5999999999999996</v>
      </c>
      <c r="EV11" s="1028" t="str">
        <f t="shared" si="85"/>
        <v>4.6</v>
      </c>
      <c r="EW11" s="22" t="str">
        <f t="shared" si="86"/>
        <v>D</v>
      </c>
      <c r="EX11" s="20">
        <f t="shared" si="87"/>
        <v>1</v>
      </c>
      <c r="EY11" s="20" t="str">
        <f t="shared" si="88"/>
        <v>1.0</v>
      </c>
      <c r="EZ11" s="46">
        <v>3</v>
      </c>
      <c r="FA11" s="416">
        <v>3</v>
      </c>
      <c r="FB11" s="515">
        <f t="shared" si="89"/>
        <v>20</v>
      </c>
      <c r="FC11" s="35">
        <f t="shared" si="90"/>
        <v>1.075</v>
      </c>
      <c r="FD11" s="36" t="str">
        <f t="shared" si="91"/>
        <v>1.08</v>
      </c>
      <c r="FE11" s="86" t="str">
        <f t="shared" si="92"/>
        <v>Lên lớp</v>
      </c>
      <c r="FF11" s="501">
        <f t="shared" si="93"/>
        <v>36</v>
      </c>
      <c r="FG11" s="35">
        <f t="shared" si="94"/>
        <v>1.1805555555555556</v>
      </c>
      <c r="FH11" s="36" t="str">
        <f t="shared" si="95"/>
        <v>1.18</v>
      </c>
      <c r="FI11" s="530">
        <f t="shared" si="96"/>
        <v>22</v>
      </c>
      <c r="FJ11" s="502">
        <f t="shared" si="97"/>
        <v>1.9318181818181819</v>
      </c>
      <c r="FK11" s="503" t="str">
        <f t="shared" si="98"/>
        <v>Lên lớp</v>
      </c>
      <c r="FL11" s="452"/>
      <c r="FM11" s="417">
        <v>5</v>
      </c>
      <c r="FN11" s="65">
        <v>2</v>
      </c>
      <c r="FO11" s="65">
        <v>5</v>
      </c>
      <c r="FP11" s="17">
        <f t="shared" si="99"/>
        <v>3.2</v>
      </c>
      <c r="FQ11" s="18">
        <f t="shared" si="100"/>
        <v>5</v>
      </c>
      <c r="FR11" s="323" t="str">
        <f t="shared" si="101"/>
        <v>5.0</v>
      </c>
      <c r="FS11" s="22" t="str">
        <f t="shared" si="102"/>
        <v>D+</v>
      </c>
      <c r="FT11" s="20">
        <f t="shared" si="103"/>
        <v>1.5</v>
      </c>
      <c r="FU11" s="20" t="str">
        <f t="shared" si="104"/>
        <v>1.5</v>
      </c>
      <c r="FV11" s="46">
        <v>3</v>
      </c>
      <c r="FW11" s="416">
        <v>3</v>
      </c>
      <c r="FX11" s="417">
        <v>6</v>
      </c>
      <c r="FY11" s="599">
        <v>4</v>
      </c>
      <c r="FZ11" s="599"/>
      <c r="GA11" s="17">
        <f t="shared" si="105"/>
        <v>4.8</v>
      </c>
      <c r="GB11" s="18">
        <f t="shared" si="106"/>
        <v>4.8</v>
      </c>
      <c r="GC11" s="323" t="str">
        <f t="shared" si="107"/>
        <v>4.8</v>
      </c>
      <c r="GD11" s="22" t="str">
        <f t="shared" si="108"/>
        <v>D</v>
      </c>
      <c r="GE11" s="20">
        <f t="shared" si="109"/>
        <v>1</v>
      </c>
      <c r="GF11" s="20" t="str">
        <f t="shared" si="110"/>
        <v>1.0</v>
      </c>
      <c r="GG11" s="46">
        <v>3</v>
      </c>
      <c r="GH11" s="416">
        <v>3</v>
      </c>
      <c r="GI11" s="417">
        <v>7</v>
      </c>
      <c r="GJ11" s="65">
        <v>6</v>
      </c>
      <c r="GK11" s="65"/>
      <c r="GL11" s="17">
        <f t="shared" si="111"/>
        <v>6.4</v>
      </c>
      <c r="GM11" s="18">
        <f t="shared" si="112"/>
        <v>6.4</v>
      </c>
      <c r="GN11" s="323" t="str">
        <f t="shared" si="113"/>
        <v>6.4</v>
      </c>
      <c r="GO11" s="22" t="str">
        <f t="shared" si="114"/>
        <v>C</v>
      </c>
      <c r="GP11" s="20">
        <f t="shared" si="115"/>
        <v>2</v>
      </c>
      <c r="GQ11" s="20" t="str">
        <f t="shared" si="116"/>
        <v>2.0</v>
      </c>
      <c r="GR11" s="46">
        <v>2</v>
      </c>
      <c r="GS11" s="416">
        <v>2</v>
      </c>
      <c r="GT11" s="417">
        <v>6</v>
      </c>
      <c r="GU11" s="86">
        <v>4</v>
      </c>
      <c r="GV11" s="65"/>
      <c r="GW11" s="17">
        <f t="shared" si="117"/>
        <v>4.8</v>
      </c>
      <c r="GX11" s="18">
        <f t="shared" si="118"/>
        <v>4.8</v>
      </c>
      <c r="GY11" s="323" t="str">
        <f t="shared" si="119"/>
        <v>4.8</v>
      </c>
      <c r="GZ11" s="22" t="str">
        <f t="shared" si="120"/>
        <v>D</v>
      </c>
      <c r="HA11" s="20">
        <f t="shared" si="121"/>
        <v>1</v>
      </c>
      <c r="HB11" s="20" t="str">
        <f t="shared" si="122"/>
        <v>1.0</v>
      </c>
      <c r="HC11" s="46">
        <v>3</v>
      </c>
      <c r="HD11" s="416">
        <v>3</v>
      </c>
      <c r="HE11" s="824">
        <v>0</v>
      </c>
      <c r="HF11" s="602"/>
      <c r="HG11" s="602"/>
      <c r="HH11" s="685">
        <f t="shared" si="289"/>
        <v>0</v>
      </c>
      <c r="HI11" s="686">
        <f t="shared" si="290"/>
        <v>0</v>
      </c>
      <c r="HJ11" s="1073" t="str">
        <f t="shared" si="125"/>
        <v>0.0</v>
      </c>
      <c r="HK11" s="669" t="str">
        <f t="shared" si="126"/>
        <v>F</v>
      </c>
      <c r="HL11" s="20">
        <f t="shared" si="127"/>
        <v>0</v>
      </c>
      <c r="HM11" s="20" t="str">
        <f t="shared" si="128"/>
        <v>0.0</v>
      </c>
      <c r="HN11" s="46">
        <v>2</v>
      </c>
      <c r="HO11" s="416"/>
      <c r="HP11" s="410">
        <v>0</v>
      </c>
      <c r="HQ11" s="65"/>
      <c r="HR11" s="65"/>
      <c r="HS11" s="17">
        <f t="shared" si="129"/>
        <v>0</v>
      </c>
      <c r="HT11" s="18">
        <f t="shared" si="130"/>
        <v>0</v>
      </c>
      <c r="HU11" s="323" t="str">
        <f t="shared" si="131"/>
        <v>0.0</v>
      </c>
      <c r="HV11" s="22" t="str">
        <f t="shared" si="132"/>
        <v>F</v>
      </c>
      <c r="HW11" s="20">
        <f t="shared" si="133"/>
        <v>0</v>
      </c>
      <c r="HX11" s="20" t="str">
        <f t="shared" si="134"/>
        <v>0.0</v>
      </c>
      <c r="HY11" s="46">
        <v>4</v>
      </c>
      <c r="HZ11" s="95"/>
      <c r="IA11" s="417">
        <v>5.7</v>
      </c>
      <c r="IB11" s="599">
        <v>0</v>
      </c>
      <c r="IC11" s="599">
        <v>6</v>
      </c>
      <c r="ID11" s="17">
        <f t="shared" si="135"/>
        <v>2.2999999999999998</v>
      </c>
      <c r="IE11" s="18">
        <f t="shared" si="136"/>
        <v>5.9</v>
      </c>
      <c r="IF11" s="323" t="str">
        <f t="shared" si="137"/>
        <v>5.9</v>
      </c>
      <c r="IG11" s="22" t="str">
        <f t="shared" si="138"/>
        <v>C</v>
      </c>
      <c r="IH11" s="20">
        <f t="shared" si="139"/>
        <v>2</v>
      </c>
      <c r="II11" s="20" t="str">
        <f t="shared" si="140"/>
        <v>2.0</v>
      </c>
      <c r="IJ11" s="46">
        <v>1</v>
      </c>
      <c r="IK11" s="416">
        <v>1</v>
      </c>
      <c r="IL11" s="585">
        <v>7.7</v>
      </c>
      <c r="IM11" s="599">
        <v>6</v>
      </c>
      <c r="IN11" s="599"/>
      <c r="IO11" s="17">
        <f t="shared" si="141"/>
        <v>6.7</v>
      </c>
      <c r="IP11" s="18">
        <f t="shared" si="142"/>
        <v>6.7</v>
      </c>
      <c r="IQ11" s="323" t="str">
        <f t="shared" si="143"/>
        <v>6.7</v>
      </c>
      <c r="IR11" s="22" t="str">
        <f t="shared" si="144"/>
        <v>C+</v>
      </c>
      <c r="IS11" s="20">
        <f t="shared" si="145"/>
        <v>2.5</v>
      </c>
      <c r="IT11" s="20" t="str">
        <f t="shared" si="146"/>
        <v>2.5</v>
      </c>
      <c r="IU11" s="46">
        <v>2</v>
      </c>
      <c r="IV11" s="416">
        <v>2</v>
      </c>
      <c r="IW11" s="417">
        <v>7</v>
      </c>
      <c r="IX11" s="599">
        <v>2</v>
      </c>
      <c r="IY11" s="599"/>
      <c r="IZ11" s="17">
        <f t="shared" si="147"/>
        <v>4</v>
      </c>
      <c r="JA11" s="18">
        <f t="shared" si="148"/>
        <v>4</v>
      </c>
      <c r="JB11" s="323" t="str">
        <f t="shared" si="149"/>
        <v>4.0</v>
      </c>
      <c r="JC11" s="22" t="str">
        <f t="shared" si="150"/>
        <v>D</v>
      </c>
      <c r="JD11" s="20">
        <f t="shared" si="151"/>
        <v>1</v>
      </c>
      <c r="JE11" s="20" t="str">
        <f t="shared" si="152"/>
        <v>1.0</v>
      </c>
      <c r="JF11" s="46">
        <v>3</v>
      </c>
      <c r="JG11" s="416">
        <v>3</v>
      </c>
      <c r="JH11" s="515">
        <f t="shared" si="153"/>
        <v>23</v>
      </c>
      <c r="JI11" s="35">
        <f t="shared" si="154"/>
        <v>1.0652173913043479</v>
      </c>
      <c r="JJ11" s="36" t="str">
        <f t="shared" si="155"/>
        <v>1.07</v>
      </c>
      <c r="JK11" s="37" t="str">
        <f t="shared" si="156"/>
        <v>Lên lớp</v>
      </c>
      <c r="JL11" s="289">
        <f t="shared" si="157"/>
        <v>59</v>
      </c>
      <c r="JM11" s="35">
        <f t="shared" si="158"/>
        <v>1.1355932203389831</v>
      </c>
      <c r="JN11" s="36" t="str">
        <f t="shared" si="159"/>
        <v>1.14</v>
      </c>
      <c r="JO11" s="290">
        <f t="shared" si="160"/>
        <v>17</v>
      </c>
      <c r="JP11" s="291">
        <f t="shared" si="161"/>
        <v>1.4411764705882353</v>
      </c>
      <c r="JQ11" s="679">
        <f t="shared" si="162"/>
        <v>39</v>
      </c>
      <c r="JR11" s="1036">
        <f t="shared" si="163"/>
        <v>5.6615384615384627</v>
      </c>
      <c r="JS11" s="680">
        <f t="shared" si="164"/>
        <v>1.7179487179487178</v>
      </c>
      <c r="JT11" s="37" t="str">
        <f t="shared" si="165"/>
        <v>Lên lớp</v>
      </c>
      <c r="JU11" s="225"/>
      <c r="JV11" s="419">
        <v>0</v>
      </c>
      <c r="JW11" s="65"/>
      <c r="JX11" s="65"/>
      <c r="JY11" s="17">
        <f t="shared" si="166"/>
        <v>0</v>
      </c>
      <c r="JZ11" s="18">
        <f t="shared" si="167"/>
        <v>0</v>
      </c>
      <c r="KA11" s="1032" t="str">
        <f t="shared" si="168"/>
        <v>0.0</v>
      </c>
      <c r="KB11" s="22" t="str">
        <f t="shared" si="169"/>
        <v>F</v>
      </c>
      <c r="KC11" s="20">
        <f t="shared" si="170"/>
        <v>0</v>
      </c>
      <c r="KD11" s="20" t="str">
        <f t="shared" si="171"/>
        <v>0.0</v>
      </c>
      <c r="KE11" s="46">
        <v>3</v>
      </c>
      <c r="KF11" s="416"/>
      <c r="KG11" s="406">
        <v>7.7</v>
      </c>
      <c r="KH11" s="65">
        <v>6</v>
      </c>
      <c r="KI11" s="65"/>
      <c r="KJ11" s="17">
        <f t="shared" si="172"/>
        <v>6.7</v>
      </c>
      <c r="KK11" s="18">
        <f t="shared" si="173"/>
        <v>6.7</v>
      </c>
      <c r="KL11" s="1032" t="str">
        <f t="shared" si="174"/>
        <v>6.7</v>
      </c>
      <c r="KM11" s="22" t="str">
        <f t="shared" si="175"/>
        <v>C+</v>
      </c>
      <c r="KN11" s="20">
        <f t="shared" si="176"/>
        <v>2.5</v>
      </c>
      <c r="KO11" s="20" t="str">
        <f t="shared" si="177"/>
        <v>2.5</v>
      </c>
      <c r="KP11" s="46">
        <v>2</v>
      </c>
      <c r="KQ11" s="416">
        <v>2</v>
      </c>
      <c r="KR11" s="406">
        <v>6</v>
      </c>
      <c r="KS11" s="65">
        <v>4</v>
      </c>
      <c r="KT11" s="65"/>
      <c r="KU11" s="17">
        <f t="shared" si="178"/>
        <v>4.8</v>
      </c>
      <c r="KV11" s="18">
        <f t="shared" si="179"/>
        <v>4.8</v>
      </c>
      <c r="KW11" s="1032" t="str">
        <f t="shared" si="180"/>
        <v>4.8</v>
      </c>
      <c r="KX11" s="22" t="str">
        <f t="shared" si="181"/>
        <v>D</v>
      </c>
      <c r="KY11" s="20">
        <f t="shared" si="182"/>
        <v>1</v>
      </c>
      <c r="KZ11" s="20" t="str">
        <f t="shared" si="183"/>
        <v>1.0</v>
      </c>
      <c r="LA11" s="46">
        <v>3</v>
      </c>
      <c r="LB11" s="95">
        <v>3</v>
      </c>
      <c r="LC11" s="417">
        <v>5</v>
      </c>
      <c r="LD11" s="65">
        <v>0</v>
      </c>
      <c r="LE11" s="65">
        <v>5</v>
      </c>
      <c r="LF11" s="17">
        <f t="shared" si="184"/>
        <v>2</v>
      </c>
      <c r="LG11" s="18">
        <f t="shared" si="185"/>
        <v>5</v>
      </c>
      <c r="LH11" s="1032" t="str">
        <f t="shared" si="186"/>
        <v>5.0</v>
      </c>
      <c r="LI11" s="22" t="str">
        <f t="shared" si="187"/>
        <v>D+</v>
      </c>
      <c r="LJ11" s="20">
        <f t="shared" si="188"/>
        <v>1.5</v>
      </c>
      <c r="LK11" s="20" t="str">
        <f t="shared" si="189"/>
        <v>1.5</v>
      </c>
      <c r="LL11" s="46">
        <v>2</v>
      </c>
      <c r="LM11" s="416">
        <v>2</v>
      </c>
      <c r="LN11" s="406">
        <v>5</v>
      </c>
      <c r="LO11" s="65">
        <v>5</v>
      </c>
      <c r="LP11" s="65"/>
      <c r="LQ11" s="17">
        <f t="shared" si="190"/>
        <v>5</v>
      </c>
      <c r="LR11" s="18">
        <f t="shared" si="191"/>
        <v>5</v>
      </c>
      <c r="LS11" s="1032" t="str">
        <f t="shared" si="192"/>
        <v>5.0</v>
      </c>
      <c r="LT11" s="22" t="str">
        <f t="shared" si="193"/>
        <v>D+</v>
      </c>
      <c r="LU11" s="20">
        <f t="shared" si="194"/>
        <v>1.5</v>
      </c>
      <c r="LV11" s="20" t="str">
        <f t="shared" si="195"/>
        <v>1.5</v>
      </c>
      <c r="LW11" s="46">
        <v>2</v>
      </c>
      <c r="LX11" s="95">
        <v>2</v>
      </c>
      <c r="LY11" s="417">
        <v>6.3</v>
      </c>
      <c r="LZ11" s="65">
        <v>5</v>
      </c>
      <c r="MA11" s="65"/>
      <c r="MB11" s="17">
        <f t="shared" si="196"/>
        <v>5.5</v>
      </c>
      <c r="MC11" s="18">
        <f t="shared" si="197"/>
        <v>5.5</v>
      </c>
      <c r="MD11" s="1029" t="str">
        <f t="shared" si="198"/>
        <v>5.5</v>
      </c>
      <c r="ME11" s="22" t="str">
        <f t="shared" si="199"/>
        <v>C</v>
      </c>
      <c r="MF11" s="20">
        <f t="shared" si="200"/>
        <v>2</v>
      </c>
      <c r="MG11" s="20" t="str">
        <f t="shared" si="201"/>
        <v>2.0</v>
      </c>
      <c r="MH11" s="46">
        <v>2</v>
      </c>
      <c r="MI11" s="416">
        <v>2</v>
      </c>
      <c r="MJ11" s="419">
        <v>0</v>
      </c>
      <c r="MK11" s="86"/>
      <c r="ML11" s="86"/>
      <c r="MM11" s="17">
        <f t="shared" si="202"/>
        <v>0</v>
      </c>
      <c r="MN11" s="18">
        <f t="shared" si="203"/>
        <v>0</v>
      </c>
      <c r="MO11" s="1032" t="str">
        <f t="shared" si="204"/>
        <v>0.0</v>
      </c>
      <c r="MP11" s="22" t="str">
        <f t="shared" si="205"/>
        <v>F</v>
      </c>
      <c r="MQ11" s="20">
        <f t="shared" si="206"/>
        <v>0</v>
      </c>
      <c r="MR11" s="20" t="str">
        <f t="shared" si="207"/>
        <v>0.0</v>
      </c>
      <c r="MS11" s="46">
        <v>1</v>
      </c>
      <c r="MT11" s="416"/>
      <c r="MU11" s="417">
        <v>5.5</v>
      </c>
      <c r="MV11" s="65">
        <v>4</v>
      </c>
      <c r="MW11" s="65"/>
      <c r="MX11" s="17">
        <f t="shared" si="208"/>
        <v>4.5999999999999996</v>
      </c>
      <c r="MY11" s="18">
        <f t="shared" si="209"/>
        <v>4.5999999999999996</v>
      </c>
      <c r="MZ11" s="1032" t="str">
        <f t="shared" si="210"/>
        <v>4.6</v>
      </c>
      <c r="NA11" s="22" t="str">
        <f t="shared" si="211"/>
        <v>D</v>
      </c>
      <c r="NB11" s="20">
        <f t="shared" si="212"/>
        <v>1</v>
      </c>
      <c r="NC11" s="20" t="str">
        <f t="shared" si="213"/>
        <v>1.0</v>
      </c>
      <c r="ND11" s="46">
        <v>1</v>
      </c>
      <c r="NE11" s="416">
        <v>1</v>
      </c>
      <c r="NF11" s="417">
        <v>8</v>
      </c>
      <c r="NG11" s="65">
        <v>3</v>
      </c>
      <c r="NH11" s="776"/>
      <c r="NI11" s="17">
        <f t="shared" si="214"/>
        <v>5</v>
      </c>
      <c r="NJ11" s="18">
        <f t="shared" si="215"/>
        <v>5</v>
      </c>
      <c r="NK11" s="1029" t="str">
        <f t="shared" si="216"/>
        <v>5.0</v>
      </c>
      <c r="NL11" s="22" t="str">
        <f t="shared" si="217"/>
        <v>D+</v>
      </c>
      <c r="NM11" s="20">
        <f t="shared" si="218"/>
        <v>1.5</v>
      </c>
      <c r="NN11" s="20" t="str">
        <f t="shared" si="219"/>
        <v>1.5</v>
      </c>
      <c r="NO11" s="46">
        <v>2</v>
      </c>
      <c r="NP11" s="416">
        <v>2</v>
      </c>
      <c r="NQ11" s="289">
        <f t="shared" si="220"/>
        <v>18</v>
      </c>
      <c r="NR11" s="35">
        <f t="shared" si="221"/>
        <v>1.2222222222222223</v>
      </c>
      <c r="NS11" s="36" t="str">
        <f t="shared" si="222"/>
        <v>1.22</v>
      </c>
      <c r="NT11" s="37" t="str">
        <f t="shared" si="223"/>
        <v>Lên lớp</v>
      </c>
      <c r="NU11" s="289">
        <f t="shared" si="0"/>
        <v>77</v>
      </c>
      <c r="NV11" s="35">
        <f t="shared" si="1"/>
        <v>1.1558441558441559</v>
      </c>
      <c r="NW11" s="36" t="str">
        <f t="shared" si="224"/>
        <v>1.16</v>
      </c>
      <c r="NX11" s="290">
        <f t="shared" si="225"/>
        <v>14</v>
      </c>
      <c r="NY11" s="291">
        <f t="shared" si="226"/>
        <v>1.5714285714285714</v>
      </c>
      <c r="NZ11" s="679">
        <f t="shared" si="2"/>
        <v>53</v>
      </c>
      <c r="OA11" s="1031">
        <f t="shared" si="227"/>
        <v>5.5509433962264163</v>
      </c>
      <c r="OB11" s="680">
        <f t="shared" si="3"/>
        <v>1.679245283018868</v>
      </c>
      <c r="OC11" s="37" t="str">
        <f t="shared" si="228"/>
        <v>Lên lớp</v>
      </c>
      <c r="OD11" s="225"/>
      <c r="OE11" s="417">
        <v>6.6</v>
      </c>
      <c r="OF11" s="599">
        <v>4</v>
      </c>
      <c r="OG11" s="599"/>
      <c r="OH11" s="17">
        <f t="shared" si="229"/>
        <v>5</v>
      </c>
      <c r="OI11" s="18">
        <f t="shared" si="230"/>
        <v>5</v>
      </c>
      <c r="OJ11" s="323" t="str">
        <f t="shared" si="231"/>
        <v>5.0</v>
      </c>
      <c r="OK11" s="22" t="str">
        <f t="shared" si="232"/>
        <v>D+</v>
      </c>
      <c r="OL11" s="20">
        <f t="shared" si="233"/>
        <v>1.5</v>
      </c>
      <c r="OM11" s="20" t="str">
        <f t="shared" si="234"/>
        <v>1.5</v>
      </c>
      <c r="ON11" s="46">
        <v>3</v>
      </c>
      <c r="OO11" s="95">
        <v>3</v>
      </c>
      <c r="OP11" s="419">
        <v>4.5999999999999996</v>
      </c>
      <c r="OQ11" s="599"/>
      <c r="OR11" s="599"/>
      <c r="OS11" s="17">
        <f t="shared" si="235"/>
        <v>1.8</v>
      </c>
      <c r="OT11" s="18">
        <f t="shared" si="236"/>
        <v>1.8</v>
      </c>
      <c r="OU11" s="1028" t="str">
        <f t="shared" si="237"/>
        <v>1.8</v>
      </c>
      <c r="OV11" s="22" t="str">
        <f t="shared" si="238"/>
        <v>F</v>
      </c>
      <c r="OW11" s="20">
        <f t="shared" si="239"/>
        <v>0</v>
      </c>
      <c r="OX11" s="20" t="str">
        <f t="shared" si="240"/>
        <v>0.0</v>
      </c>
      <c r="OY11" s="46">
        <v>3</v>
      </c>
      <c r="OZ11" s="416"/>
      <c r="PA11" s="417">
        <v>5</v>
      </c>
      <c r="PB11" s="599">
        <v>5</v>
      </c>
      <c r="PC11" s="599"/>
      <c r="PD11" s="17">
        <f t="shared" si="241"/>
        <v>5</v>
      </c>
      <c r="PE11" s="18">
        <f t="shared" si="242"/>
        <v>5</v>
      </c>
      <c r="PF11" s="323" t="str">
        <f t="shared" si="243"/>
        <v>5.0</v>
      </c>
      <c r="PG11" s="22" t="str">
        <f t="shared" si="244"/>
        <v>D+</v>
      </c>
      <c r="PH11" s="20">
        <f t="shared" si="245"/>
        <v>1.5</v>
      </c>
      <c r="PI11" s="20" t="str">
        <f t="shared" si="246"/>
        <v>1.5</v>
      </c>
      <c r="PJ11" s="46">
        <v>1</v>
      </c>
      <c r="PK11" s="416">
        <v>1</v>
      </c>
      <c r="PL11" s="410">
        <v>4</v>
      </c>
      <c r="PM11" s="337"/>
      <c r="PN11" s="337"/>
      <c r="PO11" s="17">
        <f t="shared" si="247"/>
        <v>1.6</v>
      </c>
      <c r="PP11" s="18">
        <f t="shared" si="248"/>
        <v>1.6</v>
      </c>
      <c r="PQ11" s="323" t="str">
        <f t="shared" si="249"/>
        <v>1.6</v>
      </c>
      <c r="PR11" s="22" t="str">
        <f t="shared" si="250"/>
        <v>F</v>
      </c>
      <c r="PS11" s="20">
        <f t="shared" si="251"/>
        <v>0</v>
      </c>
      <c r="PT11" s="20" t="str">
        <f t="shared" si="252"/>
        <v>0.0</v>
      </c>
      <c r="PU11" s="46">
        <v>1</v>
      </c>
      <c r="PV11" s="416"/>
      <c r="PW11" s="406">
        <v>6</v>
      </c>
      <c r="PX11" s="599">
        <v>6</v>
      </c>
      <c r="PY11" s="599"/>
      <c r="PZ11" s="17">
        <f t="shared" si="253"/>
        <v>6</v>
      </c>
      <c r="QA11" s="18">
        <f t="shared" si="254"/>
        <v>6</v>
      </c>
      <c r="QB11" s="323" t="str">
        <f t="shared" si="255"/>
        <v>6.0</v>
      </c>
      <c r="QC11" s="22" t="str">
        <f t="shared" si="256"/>
        <v>C</v>
      </c>
      <c r="QD11" s="20">
        <f t="shared" si="257"/>
        <v>2</v>
      </c>
      <c r="QE11" s="20" t="str">
        <f t="shared" si="258"/>
        <v>2.0</v>
      </c>
      <c r="QF11" s="46">
        <v>2</v>
      </c>
      <c r="QG11" s="416">
        <v>2</v>
      </c>
      <c r="QH11" s="419">
        <v>3.2</v>
      </c>
      <c r="QI11" s="337">
        <v>0</v>
      </c>
      <c r="QJ11" s="337"/>
      <c r="QK11" s="11">
        <f t="shared" si="259"/>
        <v>1.3</v>
      </c>
      <c r="QL11" s="16">
        <f t="shared" si="260"/>
        <v>1.3</v>
      </c>
      <c r="QM11" s="1037" t="str">
        <f t="shared" si="261"/>
        <v>1.3</v>
      </c>
      <c r="QN11" s="22" t="str">
        <f t="shared" si="262"/>
        <v>F</v>
      </c>
      <c r="QO11" s="20">
        <f t="shared" si="263"/>
        <v>0</v>
      </c>
      <c r="QP11" s="1019" t="str">
        <f t="shared" si="264"/>
        <v>0.0</v>
      </c>
      <c r="QQ11" s="46">
        <v>4</v>
      </c>
      <c r="QR11" s="196"/>
      <c r="QS11" s="515">
        <f t="shared" si="265"/>
        <v>14</v>
      </c>
      <c r="QT11" s="35">
        <f t="shared" si="266"/>
        <v>0.7142857142857143</v>
      </c>
      <c r="QU11" s="36" t="str">
        <f t="shared" si="267"/>
        <v>0.71</v>
      </c>
      <c r="QV11" s="331" t="str">
        <f t="shared" si="268"/>
        <v>Cảnh báo KQHT</v>
      </c>
      <c r="QW11" s="501">
        <f t="shared" si="269"/>
        <v>91</v>
      </c>
      <c r="QX11" s="35">
        <f t="shared" si="270"/>
        <v>1.0879120879120878</v>
      </c>
      <c r="QY11" s="36" t="str">
        <f t="shared" si="271"/>
        <v>1.09</v>
      </c>
      <c r="QZ11" s="799">
        <f t="shared" si="272"/>
        <v>6</v>
      </c>
      <c r="RA11" s="1105">
        <f t="shared" si="273"/>
        <v>5.333333333333333</v>
      </c>
      <c r="RB11" s="800">
        <f t="shared" si="274"/>
        <v>1.6666666666666667</v>
      </c>
      <c r="RC11" s="801">
        <f t="shared" si="275"/>
        <v>59</v>
      </c>
      <c r="RD11" s="1107">
        <f t="shared" si="276"/>
        <v>5.5288135593220344</v>
      </c>
      <c r="RE11" s="802">
        <f t="shared" si="277"/>
        <v>1.6779661016949152</v>
      </c>
      <c r="RF11" s="65" t="str">
        <f t="shared" si="278"/>
        <v>Lên lớp</v>
      </c>
      <c r="RG11" s="1110" t="s">
        <v>464</v>
      </c>
      <c r="RH11" s="715"/>
      <c r="RI11" s="460"/>
      <c r="RJ11" s="77"/>
      <c r="RK11" s="1145">
        <f t="shared" si="279"/>
        <v>0</v>
      </c>
      <c r="RL11" s="330" t="str">
        <f t="shared" si="280"/>
        <v>0.0</v>
      </c>
      <c r="RM11" s="1147" t="str">
        <f t="shared" si="281"/>
        <v>F</v>
      </c>
      <c r="RN11" s="1149">
        <f t="shared" si="282"/>
        <v>0</v>
      </c>
      <c r="RO11" s="1149" t="str">
        <f t="shared" si="283"/>
        <v>0.0</v>
      </c>
      <c r="RP11" s="1151"/>
      <c r="RQ11" s="416"/>
      <c r="RR11" s="289">
        <f t="shared" si="284"/>
        <v>0</v>
      </c>
      <c r="RS11" s="35" t="e">
        <f t="shared" si="285"/>
        <v>#DIV/0!</v>
      </c>
      <c r="RT11" s="36" t="e">
        <f t="shared" si="286"/>
        <v>#DIV/0!</v>
      </c>
      <c r="RU11" s="1159" t="e">
        <f t="shared" si="287"/>
        <v>#DIV/0!</v>
      </c>
      <c r="RV11" s="1161">
        <f t="shared" si="288"/>
        <v>0</v>
      </c>
      <c r="RW11" s="291" t="e">
        <f xml:space="preserve"> (RN11*RQ11)/RV11</f>
        <v>#DIV/0!</v>
      </c>
    </row>
    <row r="12" spans="1:491" s="45" customFormat="1" ht="18.75" customHeight="1">
      <c r="A12" s="108">
        <v>15</v>
      </c>
      <c r="B12" s="109" t="s">
        <v>87</v>
      </c>
      <c r="C12" s="112" t="s">
        <v>148</v>
      </c>
      <c r="D12" s="118" t="s">
        <v>104</v>
      </c>
      <c r="E12" s="121" t="s">
        <v>39</v>
      </c>
      <c r="F12" s="78"/>
      <c r="G12" s="110" t="s">
        <v>127</v>
      </c>
      <c r="H12" s="110" t="s">
        <v>8</v>
      </c>
      <c r="I12" s="278" t="s">
        <v>424</v>
      </c>
      <c r="J12" s="483">
        <v>5</v>
      </c>
      <c r="K12" s="327" t="str">
        <f t="shared" si="4"/>
        <v>5.0</v>
      </c>
      <c r="L12" s="465" t="str">
        <f t="shared" si="5"/>
        <v>D+</v>
      </c>
      <c r="M12" s="466">
        <f t="shared" si="6"/>
        <v>1.5</v>
      </c>
      <c r="N12" s="436">
        <v>6.9</v>
      </c>
      <c r="O12" s="327" t="str">
        <f t="shared" si="7"/>
        <v>6.9</v>
      </c>
      <c r="P12" s="465" t="str">
        <f t="shared" si="8"/>
        <v>C+</v>
      </c>
      <c r="Q12" s="466">
        <f t="shared" si="9"/>
        <v>2.5</v>
      </c>
      <c r="R12" s="12">
        <v>7.7</v>
      </c>
      <c r="S12" s="13">
        <v>8</v>
      </c>
      <c r="T12" s="14"/>
      <c r="U12" s="11">
        <f t="shared" si="10"/>
        <v>7.9</v>
      </c>
      <c r="V12" s="16">
        <f t="shared" si="11"/>
        <v>7.9</v>
      </c>
      <c r="W12" s="327" t="str">
        <f t="shared" si="12"/>
        <v>7.9</v>
      </c>
      <c r="X12" s="22" t="str">
        <f t="shared" si="13"/>
        <v>B</v>
      </c>
      <c r="Y12" s="20">
        <f t="shared" si="14"/>
        <v>3</v>
      </c>
      <c r="Z12" s="39" t="str">
        <f t="shared" si="15"/>
        <v>3.0</v>
      </c>
      <c r="AA12" s="46">
        <v>2</v>
      </c>
      <c r="AB12" s="92">
        <v>2</v>
      </c>
      <c r="AC12" s="168">
        <v>7</v>
      </c>
      <c r="AD12" s="13">
        <v>6</v>
      </c>
      <c r="AE12" s="14"/>
      <c r="AF12" s="11">
        <f t="shared" si="16"/>
        <v>6.4</v>
      </c>
      <c r="AG12" s="16">
        <f t="shared" si="17"/>
        <v>6.4</v>
      </c>
      <c r="AH12" s="327" t="str">
        <f t="shared" si="18"/>
        <v>6.4</v>
      </c>
      <c r="AI12" s="22" t="str">
        <f t="shared" si="19"/>
        <v>C</v>
      </c>
      <c r="AJ12" s="20">
        <f t="shared" si="20"/>
        <v>2</v>
      </c>
      <c r="AK12" s="39" t="str">
        <f t="shared" si="21"/>
        <v>2.0</v>
      </c>
      <c r="AL12" s="46">
        <v>3</v>
      </c>
      <c r="AM12" s="97">
        <v>3</v>
      </c>
      <c r="AN12" s="66">
        <v>8</v>
      </c>
      <c r="AO12" s="13">
        <v>6</v>
      </c>
      <c r="AP12" s="14"/>
      <c r="AQ12" s="11">
        <f t="shared" si="22"/>
        <v>6.8</v>
      </c>
      <c r="AR12" s="16">
        <f t="shared" si="23"/>
        <v>6.8</v>
      </c>
      <c r="AS12" s="327" t="str">
        <f t="shared" si="24"/>
        <v>6.8</v>
      </c>
      <c r="AT12" s="22" t="str">
        <f t="shared" si="25"/>
        <v>C+</v>
      </c>
      <c r="AU12" s="20">
        <f t="shared" si="26"/>
        <v>2.5</v>
      </c>
      <c r="AV12" s="39" t="str">
        <f t="shared" si="27"/>
        <v>2.5</v>
      </c>
      <c r="AW12" s="46">
        <v>3</v>
      </c>
      <c r="AX12" s="92">
        <v>3</v>
      </c>
      <c r="AY12" s="260">
        <v>5.7</v>
      </c>
      <c r="AZ12" s="13">
        <v>5</v>
      </c>
      <c r="BA12" s="14"/>
      <c r="BB12" s="11">
        <f t="shared" si="28"/>
        <v>5.3</v>
      </c>
      <c r="BC12" s="16">
        <f t="shared" si="29"/>
        <v>5.3</v>
      </c>
      <c r="BD12" s="327" t="str">
        <f t="shared" si="30"/>
        <v>5.3</v>
      </c>
      <c r="BE12" s="22" t="str">
        <f t="shared" si="31"/>
        <v>D+</v>
      </c>
      <c r="BF12" s="20">
        <f t="shared" si="32"/>
        <v>1.5</v>
      </c>
      <c r="BG12" s="39" t="str">
        <f t="shared" si="33"/>
        <v>1.5</v>
      </c>
      <c r="BH12" s="46">
        <v>3</v>
      </c>
      <c r="BI12" s="92">
        <v>3</v>
      </c>
      <c r="BJ12" s="12">
        <v>7.8</v>
      </c>
      <c r="BK12" s="13">
        <v>5</v>
      </c>
      <c r="BL12" s="14"/>
      <c r="BM12" s="17">
        <f t="shared" si="34"/>
        <v>6.1</v>
      </c>
      <c r="BN12" s="18">
        <f t="shared" si="35"/>
        <v>6.1</v>
      </c>
      <c r="BO12" s="323" t="str">
        <f t="shared" si="36"/>
        <v>6.1</v>
      </c>
      <c r="BP12" s="22" t="str">
        <f t="shared" si="37"/>
        <v>C</v>
      </c>
      <c r="BQ12" s="20">
        <f t="shared" si="38"/>
        <v>2</v>
      </c>
      <c r="BR12" s="20" t="str">
        <f t="shared" si="39"/>
        <v>2.0</v>
      </c>
      <c r="BS12" s="46">
        <v>5</v>
      </c>
      <c r="BT12" s="92">
        <v>5</v>
      </c>
      <c r="BU12" s="289">
        <f t="shared" si="40"/>
        <v>16</v>
      </c>
      <c r="BV12" s="35">
        <f t="shared" si="41"/>
        <v>2.125</v>
      </c>
      <c r="BW12" s="36" t="str">
        <f t="shared" si="42"/>
        <v>2.13</v>
      </c>
      <c r="BX12" s="37" t="str">
        <f t="shared" si="43"/>
        <v>Lên lớp</v>
      </c>
      <c r="BY12" s="290">
        <f t="shared" si="44"/>
        <v>16</v>
      </c>
      <c r="BZ12" s="291">
        <f t="shared" si="45"/>
        <v>2.125</v>
      </c>
      <c r="CA12" s="37" t="str">
        <f t="shared" si="46"/>
        <v>Lên lớp</v>
      </c>
      <c r="CB12" s="391"/>
      <c r="CC12" s="394">
        <v>7</v>
      </c>
      <c r="CD12" s="65">
        <v>4</v>
      </c>
      <c r="CE12" s="65"/>
      <c r="CF12" s="17">
        <f t="shared" si="47"/>
        <v>5.2</v>
      </c>
      <c r="CG12" s="18">
        <f t="shared" si="48"/>
        <v>5.2</v>
      </c>
      <c r="CH12" s="323" t="str">
        <f t="shared" si="49"/>
        <v>5.2</v>
      </c>
      <c r="CI12" s="22" t="str">
        <f t="shared" si="50"/>
        <v>D+</v>
      </c>
      <c r="CJ12" s="20">
        <f t="shared" si="51"/>
        <v>1.5</v>
      </c>
      <c r="CK12" s="20" t="str">
        <f t="shared" si="52"/>
        <v>1.5</v>
      </c>
      <c r="CL12" s="46">
        <v>2</v>
      </c>
      <c r="CM12" s="92">
        <v>2</v>
      </c>
      <c r="CN12" s="406">
        <v>7.2</v>
      </c>
      <c r="CO12" s="65">
        <v>7</v>
      </c>
      <c r="CQ12" s="17">
        <f t="shared" si="53"/>
        <v>7.1</v>
      </c>
      <c r="CR12" s="18">
        <f t="shared" si="54"/>
        <v>7.1</v>
      </c>
      <c r="CS12" s="323" t="str">
        <f t="shared" si="55"/>
        <v>7.1</v>
      </c>
      <c r="CT12" s="22" t="str">
        <f t="shared" si="56"/>
        <v>B</v>
      </c>
      <c r="CU12" s="20">
        <f t="shared" si="57"/>
        <v>3</v>
      </c>
      <c r="CV12" s="20" t="str">
        <f t="shared" si="58"/>
        <v>3.0</v>
      </c>
      <c r="CW12" s="46">
        <v>2</v>
      </c>
      <c r="CX12" s="95">
        <v>2</v>
      </c>
      <c r="CY12" s="417">
        <v>6</v>
      </c>
      <c r="CZ12" s="86">
        <v>9</v>
      </c>
      <c r="DA12" s="74"/>
      <c r="DB12" s="17">
        <f t="shared" si="59"/>
        <v>7.8</v>
      </c>
      <c r="DC12" s="18">
        <f t="shared" si="60"/>
        <v>7.8</v>
      </c>
      <c r="DD12" s="323" t="str">
        <f t="shared" si="61"/>
        <v>7.8</v>
      </c>
      <c r="DE12" s="22" t="str">
        <f t="shared" si="62"/>
        <v>B</v>
      </c>
      <c r="DF12" s="20">
        <f t="shared" si="63"/>
        <v>3</v>
      </c>
      <c r="DG12" s="20" t="str">
        <f t="shared" si="64"/>
        <v>3.0</v>
      </c>
      <c r="DH12" s="46">
        <v>3</v>
      </c>
      <c r="DI12" s="416">
        <v>3</v>
      </c>
      <c r="DJ12" s="479">
        <v>5.6</v>
      </c>
      <c r="DK12" s="349">
        <v>7</v>
      </c>
      <c r="DL12" s="65"/>
      <c r="DM12" s="17">
        <f t="shared" si="65"/>
        <v>6.4</v>
      </c>
      <c r="DN12" s="18">
        <f t="shared" si="66"/>
        <v>6.4</v>
      </c>
      <c r="DO12" s="1028" t="str">
        <f t="shared" si="67"/>
        <v>6.4</v>
      </c>
      <c r="DP12" s="22" t="str">
        <f t="shared" si="68"/>
        <v>C</v>
      </c>
      <c r="DQ12" s="20">
        <f t="shared" si="69"/>
        <v>2</v>
      </c>
      <c r="DR12" s="20" t="str">
        <f t="shared" si="70"/>
        <v>2.0</v>
      </c>
      <c r="DS12" s="46">
        <v>4</v>
      </c>
      <c r="DT12" s="416">
        <v>4</v>
      </c>
      <c r="DU12" s="417">
        <v>7.9</v>
      </c>
      <c r="DV12" s="65">
        <v>6</v>
      </c>
      <c r="DX12" s="17">
        <f t="shared" si="71"/>
        <v>6.8</v>
      </c>
      <c r="DY12" s="18">
        <f t="shared" si="72"/>
        <v>6.8</v>
      </c>
      <c r="DZ12" s="1028" t="str">
        <f t="shared" si="73"/>
        <v>6.8</v>
      </c>
      <c r="EA12" s="22" t="str">
        <f t="shared" si="74"/>
        <v>C+</v>
      </c>
      <c r="EB12" s="20">
        <f t="shared" si="75"/>
        <v>2.5</v>
      </c>
      <c r="EC12" s="20" t="str">
        <f t="shared" si="76"/>
        <v>2.5</v>
      </c>
      <c r="ED12" s="46">
        <v>3</v>
      </c>
      <c r="EE12" s="416">
        <v>3</v>
      </c>
      <c r="EF12" s="417">
        <v>6.8</v>
      </c>
      <c r="EG12" s="86">
        <v>7</v>
      </c>
      <c r="EI12" s="17">
        <f t="shared" si="77"/>
        <v>6.9</v>
      </c>
      <c r="EJ12" s="18">
        <f t="shared" si="78"/>
        <v>6.9</v>
      </c>
      <c r="EK12" s="1028" t="str">
        <f t="shared" si="79"/>
        <v>6.9</v>
      </c>
      <c r="EL12" s="22" t="str">
        <f t="shared" si="80"/>
        <v>C+</v>
      </c>
      <c r="EM12" s="20">
        <f t="shared" si="81"/>
        <v>2.5</v>
      </c>
      <c r="EN12" s="20" t="str">
        <f t="shared" si="82"/>
        <v>2.5</v>
      </c>
      <c r="EO12" s="46">
        <v>3</v>
      </c>
      <c r="EP12" s="416">
        <v>3</v>
      </c>
      <c r="EQ12" s="479">
        <v>6.6</v>
      </c>
      <c r="ER12" s="349">
        <v>5</v>
      </c>
      <c r="ES12" s="195"/>
      <c r="ET12" s="17">
        <f t="shared" si="83"/>
        <v>5.6</v>
      </c>
      <c r="EU12" s="18">
        <f t="shared" si="84"/>
        <v>5.6</v>
      </c>
      <c r="EV12" s="1028" t="str">
        <f t="shared" si="85"/>
        <v>5.6</v>
      </c>
      <c r="EW12" s="22" t="str">
        <f t="shared" si="86"/>
        <v>C</v>
      </c>
      <c r="EX12" s="20">
        <f t="shared" si="87"/>
        <v>2</v>
      </c>
      <c r="EY12" s="20" t="str">
        <f t="shared" si="88"/>
        <v>2.0</v>
      </c>
      <c r="EZ12" s="46">
        <v>3</v>
      </c>
      <c r="FA12" s="416">
        <v>3</v>
      </c>
      <c r="FB12" s="515">
        <f t="shared" si="89"/>
        <v>20</v>
      </c>
      <c r="FC12" s="35">
        <f t="shared" si="90"/>
        <v>2.35</v>
      </c>
      <c r="FD12" s="36" t="str">
        <f t="shared" si="91"/>
        <v>2.35</v>
      </c>
      <c r="FE12" s="86" t="str">
        <f t="shared" si="92"/>
        <v>Lên lớp</v>
      </c>
      <c r="FF12" s="501">
        <f t="shared" si="93"/>
        <v>36</v>
      </c>
      <c r="FG12" s="35">
        <f t="shared" si="94"/>
        <v>2.25</v>
      </c>
      <c r="FH12" s="36" t="str">
        <f t="shared" si="95"/>
        <v>2.25</v>
      </c>
      <c r="FI12" s="530">
        <f t="shared" si="96"/>
        <v>36</v>
      </c>
      <c r="FJ12" s="502">
        <f t="shared" si="97"/>
        <v>2.25</v>
      </c>
      <c r="FK12" s="503" t="str">
        <f t="shared" si="98"/>
        <v>Lên lớp</v>
      </c>
      <c r="FL12" s="452"/>
      <c r="FM12" s="417">
        <v>8.1999999999999993</v>
      </c>
      <c r="FN12" s="65">
        <v>1</v>
      </c>
      <c r="FO12" s="65">
        <v>6</v>
      </c>
      <c r="FP12" s="17">
        <f t="shared" si="99"/>
        <v>3.9</v>
      </c>
      <c r="FQ12" s="18">
        <f t="shared" si="100"/>
        <v>6.9</v>
      </c>
      <c r="FR12" s="323" t="str">
        <f t="shared" si="101"/>
        <v>6.9</v>
      </c>
      <c r="FS12" s="22" t="str">
        <f t="shared" si="102"/>
        <v>C+</v>
      </c>
      <c r="FT12" s="20">
        <f t="shared" si="103"/>
        <v>2.5</v>
      </c>
      <c r="FU12" s="20" t="str">
        <f t="shared" si="104"/>
        <v>2.5</v>
      </c>
      <c r="FV12" s="46">
        <v>3</v>
      </c>
      <c r="FW12" s="416">
        <v>3</v>
      </c>
      <c r="FX12" s="479">
        <v>7.2</v>
      </c>
      <c r="FY12" s="611">
        <v>4</v>
      </c>
      <c r="FZ12" s="611"/>
      <c r="GA12" s="17">
        <f t="shared" si="105"/>
        <v>5.3</v>
      </c>
      <c r="GB12" s="18">
        <f t="shared" si="106"/>
        <v>5.3</v>
      </c>
      <c r="GC12" s="323" t="str">
        <f t="shared" si="107"/>
        <v>5.3</v>
      </c>
      <c r="GD12" s="22" t="str">
        <f t="shared" si="108"/>
        <v>D+</v>
      </c>
      <c r="GE12" s="20">
        <f t="shared" si="109"/>
        <v>1.5</v>
      </c>
      <c r="GF12" s="20" t="str">
        <f t="shared" si="110"/>
        <v>1.5</v>
      </c>
      <c r="GG12" s="46">
        <v>3</v>
      </c>
      <c r="GH12" s="416">
        <v>3</v>
      </c>
      <c r="GI12" s="417">
        <v>6.4</v>
      </c>
      <c r="GJ12" s="65">
        <v>8</v>
      </c>
      <c r="GK12" s="65"/>
      <c r="GL12" s="17">
        <f t="shared" si="111"/>
        <v>7.4</v>
      </c>
      <c r="GM12" s="18">
        <f t="shared" si="112"/>
        <v>7.4</v>
      </c>
      <c r="GN12" s="323" t="str">
        <f t="shared" si="113"/>
        <v>7.4</v>
      </c>
      <c r="GO12" s="22" t="str">
        <f t="shared" si="114"/>
        <v>B</v>
      </c>
      <c r="GP12" s="20">
        <f t="shared" si="115"/>
        <v>3</v>
      </c>
      <c r="GQ12" s="20" t="str">
        <f t="shared" si="116"/>
        <v>3.0</v>
      </c>
      <c r="GR12" s="46">
        <v>2</v>
      </c>
      <c r="GS12" s="416">
        <v>2</v>
      </c>
      <c r="GT12" s="417">
        <v>6.3</v>
      </c>
      <c r="GU12" s="86">
        <v>5</v>
      </c>
      <c r="GV12" s="65"/>
      <c r="GW12" s="17">
        <f t="shared" si="117"/>
        <v>5.5</v>
      </c>
      <c r="GX12" s="18">
        <f t="shared" si="118"/>
        <v>5.5</v>
      </c>
      <c r="GY12" s="323" t="str">
        <f t="shared" si="119"/>
        <v>5.5</v>
      </c>
      <c r="GZ12" s="22" t="str">
        <f t="shared" si="120"/>
        <v>C</v>
      </c>
      <c r="HA12" s="20">
        <f t="shared" si="121"/>
        <v>2</v>
      </c>
      <c r="HB12" s="20" t="str">
        <f t="shared" si="122"/>
        <v>2.0</v>
      </c>
      <c r="HC12" s="46">
        <v>3</v>
      </c>
      <c r="HD12" s="416">
        <v>3</v>
      </c>
      <c r="HE12" s="479">
        <v>9</v>
      </c>
      <c r="HF12" s="611">
        <v>10</v>
      </c>
      <c r="HG12" s="599"/>
      <c r="HH12" s="17">
        <f t="shared" si="289"/>
        <v>9.6</v>
      </c>
      <c r="HI12" s="18">
        <f t="shared" si="290"/>
        <v>9.6</v>
      </c>
      <c r="HJ12" s="323" t="str">
        <f t="shared" si="125"/>
        <v>9.6</v>
      </c>
      <c r="HK12" s="22" t="str">
        <f t="shared" si="126"/>
        <v>A</v>
      </c>
      <c r="HL12" s="20">
        <f t="shared" si="127"/>
        <v>4</v>
      </c>
      <c r="HM12" s="20" t="str">
        <f t="shared" si="128"/>
        <v>4.0</v>
      </c>
      <c r="HN12" s="46">
        <v>2</v>
      </c>
      <c r="HO12" s="416">
        <v>2</v>
      </c>
      <c r="HP12" s="407">
        <v>6.9</v>
      </c>
      <c r="HQ12" s="349">
        <v>5</v>
      </c>
      <c r="HR12" s="65"/>
      <c r="HS12" s="17">
        <f t="shared" si="129"/>
        <v>5.8</v>
      </c>
      <c r="HT12" s="18">
        <f t="shared" si="130"/>
        <v>5.8</v>
      </c>
      <c r="HU12" s="323" t="str">
        <f t="shared" si="131"/>
        <v>5.8</v>
      </c>
      <c r="HV12" s="22" t="str">
        <f t="shared" si="132"/>
        <v>C</v>
      </c>
      <c r="HW12" s="20">
        <f t="shared" si="133"/>
        <v>2</v>
      </c>
      <c r="HX12" s="20" t="str">
        <f t="shared" si="134"/>
        <v>2.0</v>
      </c>
      <c r="HY12" s="46">
        <v>4</v>
      </c>
      <c r="HZ12" s="95">
        <v>4</v>
      </c>
      <c r="IA12" s="417">
        <v>6.7</v>
      </c>
      <c r="IB12" s="599">
        <v>7</v>
      </c>
      <c r="IC12" s="599"/>
      <c r="ID12" s="17">
        <f t="shared" si="135"/>
        <v>6.9</v>
      </c>
      <c r="IE12" s="18">
        <f t="shared" si="136"/>
        <v>6.9</v>
      </c>
      <c r="IF12" s="323" t="str">
        <f t="shared" si="137"/>
        <v>6.9</v>
      </c>
      <c r="IG12" s="22" t="str">
        <f t="shared" si="138"/>
        <v>C+</v>
      </c>
      <c r="IH12" s="20">
        <f t="shared" si="139"/>
        <v>2.5</v>
      </c>
      <c r="II12" s="20" t="str">
        <f t="shared" si="140"/>
        <v>2.5</v>
      </c>
      <c r="IJ12" s="46">
        <v>1</v>
      </c>
      <c r="IK12" s="416">
        <v>1</v>
      </c>
      <c r="IL12" s="597">
        <v>8</v>
      </c>
      <c r="IM12" s="611">
        <v>6</v>
      </c>
      <c r="IN12" s="599"/>
      <c r="IO12" s="17">
        <f t="shared" si="141"/>
        <v>6.8</v>
      </c>
      <c r="IP12" s="18">
        <f t="shared" si="142"/>
        <v>6.8</v>
      </c>
      <c r="IQ12" s="323" t="str">
        <f t="shared" si="143"/>
        <v>6.8</v>
      </c>
      <c r="IR12" s="22" t="str">
        <f t="shared" si="144"/>
        <v>C+</v>
      </c>
      <c r="IS12" s="20">
        <f t="shared" si="145"/>
        <v>2.5</v>
      </c>
      <c r="IT12" s="20" t="str">
        <f t="shared" si="146"/>
        <v>2.5</v>
      </c>
      <c r="IU12" s="46">
        <v>2</v>
      </c>
      <c r="IV12" s="416">
        <v>2</v>
      </c>
      <c r="IW12" s="417">
        <v>6.8</v>
      </c>
      <c r="IX12" s="599">
        <v>6</v>
      </c>
      <c r="IY12" s="599"/>
      <c r="IZ12" s="17">
        <f t="shared" si="147"/>
        <v>6.3</v>
      </c>
      <c r="JA12" s="18">
        <f t="shared" si="148"/>
        <v>6.3</v>
      </c>
      <c r="JB12" s="323" t="str">
        <f t="shared" si="149"/>
        <v>6.3</v>
      </c>
      <c r="JC12" s="22" t="str">
        <f t="shared" si="150"/>
        <v>C</v>
      </c>
      <c r="JD12" s="20">
        <f t="shared" si="151"/>
        <v>2</v>
      </c>
      <c r="JE12" s="20" t="str">
        <f t="shared" si="152"/>
        <v>2.0</v>
      </c>
      <c r="JF12" s="46">
        <v>3</v>
      </c>
      <c r="JG12" s="416">
        <v>3</v>
      </c>
      <c r="JH12" s="515">
        <f t="shared" si="153"/>
        <v>23</v>
      </c>
      <c r="JI12" s="35">
        <f t="shared" si="154"/>
        <v>2.3260869565217392</v>
      </c>
      <c r="JJ12" s="36" t="str">
        <f t="shared" si="155"/>
        <v>2.33</v>
      </c>
      <c r="JK12" s="37" t="str">
        <f t="shared" si="156"/>
        <v>Lên lớp</v>
      </c>
      <c r="JL12" s="289">
        <f t="shared" si="157"/>
        <v>59</v>
      </c>
      <c r="JM12" s="35">
        <f t="shared" si="158"/>
        <v>2.2796610169491527</v>
      </c>
      <c r="JN12" s="36" t="str">
        <f t="shared" si="159"/>
        <v>2.28</v>
      </c>
      <c r="JO12" s="290">
        <f t="shared" si="160"/>
        <v>23</v>
      </c>
      <c r="JP12" s="291">
        <f t="shared" si="161"/>
        <v>2.3260869565217392</v>
      </c>
      <c r="JQ12" s="679">
        <f t="shared" si="162"/>
        <v>59</v>
      </c>
      <c r="JR12" s="1036">
        <f t="shared" si="163"/>
        <v>6.4915254237288122</v>
      </c>
      <c r="JS12" s="680">
        <f t="shared" si="164"/>
        <v>2.2796610169491527</v>
      </c>
      <c r="JT12" s="37" t="str">
        <f t="shared" si="165"/>
        <v>Lên lớp</v>
      </c>
      <c r="JU12" s="225"/>
      <c r="JV12" s="417">
        <v>5.8</v>
      </c>
      <c r="JW12" s="65">
        <v>1</v>
      </c>
      <c r="JX12" s="65">
        <v>3</v>
      </c>
      <c r="JY12" s="17">
        <f t="shared" si="166"/>
        <v>2.9</v>
      </c>
      <c r="JZ12" s="18">
        <f t="shared" si="167"/>
        <v>4.0999999999999996</v>
      </c>
      <c r="KA12" s="1032" t="str">
        <f t="shared" si="168"/>
        <v>4.1</v>
      </c>
      <c r="KB12" s="22" t="str">
        <f t="shared" si="169"/>
        <v>D</v>
      </c>
      <c r="KC12" s="20">
        <f t="shared" si="170"/>
        <v>1</v>
      </c>
      <c r="KD12" s="20" t="str">
        <f t="shared" si="171"/>
        <v>1.0</v>
      </c>
      <c r="KE12" s="46">
        <v>3</v>
      </c>
      <c r="KF12" s="416">
        <v>3</v>
      </c>
      <c r="KG12" s="406">
        <v>7.7</v>
      </c>
      <c r="KH12" s="65">
        <v>8</v>
      </c>
      <c r="KI12" s="65"/>
      <c r="KJ12" s="17">
        <f t="shared" si="172"/>
        <v>7.9</v>
      </c>
      <c r="KK12" s="18">
        <f t="shared" si="173"/>
        <v>7.9</v>
      </c>
      <c r="KL12" s="1032" t="str">
        <f t="shared" si="174"/>
        <v>7.9</v>
      </c>
      <c r="KM12" s="22" t="str">
        <f t="shared" si="175"/>
        <v>B</v>
      </c>
      <c r="KN12" s="20">
        <f t="shared" si="176"/>
        <v>3</v>
      </c>
      <c r="KO12" s="20" t="str">
        <f t="shared" si="177"/>
        <v>3.0</v>
      </c>
      <c r="KP12" s="46">
        <v>2</v>
      </c>
      <c r="KQ12" s="416">
        <v>2</v>
      </c>
      <c r="KR12" s="406">
        <v>7.4</v>
      </c>
      <c r="KS12" s="65">
        <v>7</v>
      </c>
      <c r="KT12" s="65"/>
      <c r="KU12" s="17">
        <f t="shared" si="178"/>
        <v>7.2</v>
      </c>
      <c r="KV12" s="18">
        <f t="shared" si="179"/>
        <v>7.2</v>
      </c>
      <c r="KW12" s="1032" t="str">
        <f t="shared" si="180"/>
        <v>7.2</v>
      </c>
      <c r="KX12" s="22" t="str">
        <f t="shared" si="181"/>
        <v>B</v>
      </c>
      <c r="KY12" s="20">
        <f t="shared" si="182"/>
        <v>3</v>
      </c>
      <c r="KZ12" s="20" t="str">
        <f t="shared" si="183"/>
        <v>3.0</v>
      </c>
      <c r="LA12" s="46">
        <v>3</v>
      </c>
      <c r="LB12" s="95">
        <v>3</v>
      </c>
      <c r="LC12" s="417">
        <v>9</v>
      </c>
      <c r="LD12" s="65">
        <v>9</v>
      </c>
      <c r="LE12" s="65"/>
      <c r="LF12" s="17">
        <f t="shared" si="184"/>
        <v>9</v>
      </c>
      <c r="LG12" s="18">
        <f t="shared" si="185"/>
        <v>9</v>
      </c>
      <c r="LH12" s="1032" t="str">
        <f t="shared" si="186"/>
        <v>9.0</v>
      </c>
      <c r="LI12" s="22" t="str">
        <f t="shared" si="187"/>
        <v>A</v>
      </c>
      <c r="LJ12" s="20">
        <f t="shared" si="188"/>
        <v>4</v>
      </c>
      <c r="LK12" s="20" t="str">
        <f t="shared" si="189"/>
        <v>4.0</v>
      </c>
      <c r="LL12" s="46">
        <v>2</v>
      </c>
      <c r="LM12" s="416">
        <v>2</v>
      </c>
      <c r="LN12" s="406">
        <v>8</v>
      </c>
      <c r="LO12" s="65">
        <v>5</v>
      </c>
      <c r="LP12" s="65"/>
      <c r="LQ12" s="17">
        <f t="shared" si="190"/>
        <v>6.2</v>
      </c>
      <c r="LR12" s="18">
        <f t="shared" si="191"/>
        <v>6.2</v>
      </c>
      <c r="LS12" s="1032" t="str">
        <f t="shared" si="192"/>
        <v>6.2</v>
      </c>
      <c r="LT12" s="22" t="str">
        <f t="shared" si="193"/>
        <v>C</v>
      </c>
      <c r="LU12" s="20">
        <f t="shared" si="194"/>
        <v>2</v>
      </c>
      <c r="LV12" s="20" t="str">
        <f t="shared" si="195"/>
        <v>2.0</v>
      </c>
      <c r="LW12" s="46">
        <v>2</v>
      </c>
      <c r="LX12" s="95">
        <v>2</v>
      </c>
      <c r="LY12" s="417">
        <v>7.3</v>
      </c>
      <c r="LZ12" s="65">
        <v>7</v>
      </c>
      <c r="MA12" s="65"/>
      <c r="MB12" s="17">
        <f t="shared" si="196"/>
        <v>7.1</v>
      </c>
      <c r="MC12" s="18">
        <f t="shared" si="197"/>
        <v>7.1</v>
      </c>
      <c r="MD12" s="1029" t="str">
        <f t="shared" si="198"/>
        <v>7.1</v>
      </c>
      <c r="ME12" s="22" t="str">
        <f t="shared" si="199"/>
        <v>B</v>
      </c>
      <c r="MF12" s="20">
        <f t="shared" si="200"/>
        <v>3</v>
      </c>
      <c r="MG12" s="20" t="str">
        <f t="shared" si="201"/>
        <v>3.0</v>
      </c>
      <c r="MH12" s="46">
        <v>2</v>
      </c>
      <c r="MI12" s="416">
        <v>2</v>
      </c>
      <c r="MJ12" s="417">
        <v>7</v>
      </c>
      <c r="MK12" s="86">
        <v>8</v>
      </c>
      <c r="ML12" s="86"/>
      <c r="MM12" s="17">
        <f t="shared" si="202"/>
        <v>7.6</v>
      </c>
      <c r="MN12" s="18">
        <f t="shared" si="203"/>
        <v>7.6</v>
      </c>
      <c r="MO12" s="1032" t="str">
        <f t="shared" si="204"/>
        <v>7.6</v>
      </c>
      <c r="MP12" s="22" t="str">
        <f t="shared" si="205"/>
        <v>B</v>
      </c>
      <c r="MQ12" s="20">
        <f t="shared" si="206"/>
        <v>3</v>
      </c>
      <c r="MR12" s="20" t="str">
        <f t="shared" si="207"/>
        <v>3.0</v>
      </c>
      <c r="MS12" s="46">
        <v>1</v>
      </c>
      <c r="MT12" s="416">
        <v>1</v>
      </c>
      <c r="MU12" s="417">
        <v>6.2</v>
      </c>
      <c r="MV12" s="65">
        <v>6</v>
      </c>
      <c r="MW12" s="65"/>
      <c r="MX12" s="17">
        <f t="shared" si="208"/>
        <v>6.1</v>
      </c>
      <c r="MY12" s="18">
        <f t="shared" si="209"/>
        <v>6.1</v>
      </c>
      <c r="MZ12" s="1032" t="str">
        <f t="shared" si="210"/>
        <v>6.1</v>
      </c>
      <c r="NA12" s="22" t="str">
        <f t="shared" si="211"/>
        <v>C</v>
      </c>
      <c r="NB12" s="20">
        <f t="shared" si="212"/>
        <v>2</v>
      </c>
      <c r="NC12" s="20" t="str">
        <f t="shared" si="213"/>
        <v>2.0</v>
      </c>
      <c r="ND12" s="46">
        <v>1</v>
      </c>
      <c r="NE12" s="416">
        <v>1</v>
      </c>
      <c r="NF12" s="417">
        <v>8</v>
      </c>
      <c r="NG12" s="65">
        <v>6</v>
      </c>
      <c r="NH12" s="776"/>
      <c r="NI12" s="17">
        <f t="shared" si="214"/>
        <v>6.8</v>
      </c>
      <c r="NJ12" s="18">
        <f t="shared" si="215"/>
        <v>6.8</v>
      </c>
      <c r="NK12" s="1029" t="str">
        <f t="shared" si="216"/>
        <v>6.8</v>
      </c>
      <c r="NL12" s="22" t="str">
        <f t="shared" si="217"/>
        <v>C+</v>
      </c>
      <c r="NM12" s="20">
        <f t="shared" si="218"/>
        <v>2.5</v>
      </c>
      <c r="NN12" s="20" t="str">
        <f t="shared" si="219"/>
        <v>2.5</v>
      </c>
      <c r="NO12" s="46">
        <v>2</v>
      </c>
      <c r="NP12" s="416">
        <v>2</v>
      </c>
      <c r="NQ12" s="289">
        <f t="shared" si="220"/>
        <v>18</v>
      </c>
      <c r="NR12" s="35">
        <f t="shared" si="221"/>
        <v>2.5555555555555554</v>
      </c>
      <c r="NS12" s="36" t="str">
        <f t="shared" si="222"/>
        <v>2.56</v>
      </c>
      <c r="NT12" s="37" t="str">
        <f t="shared" si="223"/>
        <v>Lên lớp</v>
      </c>
      <c r="NU12" s="289">
        <f t="shared" si="0"/>
        <v>77</v>
      </c>
      <c r="NV12" s="35">
        <f t="shared" si="1"/>
        <v>2.3441558441558441</v>
      </c>
      <c r="NW12" s="36" t="str">
        <f t="shared" si="224"/>
        <v>2.34</v>
      </c>
      <c r="NX12" s="290">
        <f t="shared" si="225"/>
        <v>18</v>
      </c>
      <c r="NY12" s="291">
        <f t="shared" si="226"/>
        <v>2.5555555555555554</v>
      </c>
      <c r="NZ12" s="679">
        <f t="shared" si="2"/>
        <v>77</v>
      </c>
      <c r="OA12" s="1031">
        <f t="shared" si="227"/>
        <v>6.5532467532467535</v>
      </c>
      <c r="OB12" s="680">
        <f t="shared" si="3"/>
        <v>2.3441558441558441</v>
      </c>
      <c r="OC12" s="37" t="str">
        <f t="shared" si="228"/>
        <v>Lên lớp</v>
      </c>
      <c r="OD12" s="225"/>
      <c r="OE12" s="417">
        <v>6.6</v>
      </c>
      <c r="OF12" s="599">
        <v>5</v>
      </c>
      <c r="OG12" s="599"/>
      <c r="OH12" s="17">
        <f t="shared" si="229"/>
        <v>5.6</v>
      </c>
      <c r="OI12" s="18">
        <f t="shared" si="230"/>
        <v>5.6</v>
      </c>
      <c r="OJ12" s="323" t="str">
        <f t="shared" si="231"/>
        <v>5.6</v>
      </c>
      <c r="OK12" s="22" t="str">
        <f t="shared" si="232"/>
        <v>C</v>
      </c>
      <c r="OL12" s="20">
        <f t="shared" si="233"/>
        <v>2</v>
      </c>
      <c r="OM12" s="20" t="str">
        <f t="shared" si="234"/>
        <v>2.0</v>
      </c>
      <c r="ON12" s="46">
        <v>3</v>
      </c>
      <c r="OO12" s="95">
        <v>3</v>
      </c>
      <c r="OP12" s="417">
        <v>6.8</v>
      </c>
      <c r="OQ12" s="599">
        <v>5</v>
      </c>
      <c r="OR12" s="599"/>
      <c r="OS12" s="17">
        <f t="shared" si="235"/>
        <v>5.7</v>
      </c>
      <c r="OT12" s="18">
        <f t="shared" si="236"/>
        <v>5.7</v>
      </c>
      <c r="OU12" s="1028" t="str">
        <f t="shared" si="237"/>
        <v>5.7</v>
      </c>
      <c r="OV12" s="22" t="str">
        <f t="shared" si="238"/>
        <v>C</v>
      </c>
      <c r="OW12" s="20">
        <f t="shared" si="239"/>
        <v>2</v>
      </c>
      <c r="OX12" s="20" t="str">
        <f t="shared" si="240"/>
        <v>2.0</v>
      </c>
      <c r="OY12" s="46">
        <v>3</v>
      </c>
      <c r="OZ12" s="416">
        <v>3</v>
      </c>
      <c r="PA12" s="417">
        <v>5.4</v>
      </c>
      <c r="PB12" s="599">
        <v>2</v>
      </c>
      <c r="PC12" s="599">
        <v>6</v>
      </c>
      <c r="PD12" s="17">
        <f t="shared" si="241"/>
        <v>3.4</v>
      </c>
      <c r="PE12" s="18">
        <f t="shared" si="242"/>
        <v>5.8</v>
      </c>
      <c r="PF12" s="323" t="str">
        <f t="shared" si="243"/>
        <v>5.8</v>
      </c>
      <c r="PG12" s="22" t="str">
        <f t="shared" si="244"/>
        <v>C</v>
      </c>
      <c r="PH12" s="20">
        <f t="shared" si="245"/>
        <v>2</v>
      </c>
      <c r="PI12" s="20" t="str">
        <f t="shared" si="246"/>
        <v>2.0</v>
      </c>
      <c r="PJ12" s="46">
        <v>1</v>
      </c>
      <c r="PK12" s="416">
        <v>1</v>
      </c>
      <c r="PL12" s="406">
        <v>8</v>
      </c>
      <c r="PM12" s="337">
        <v>7</v>
      </c>
      <c r="PN12" s="337"/>
      <c r="PO12" s="17">
        <f t="shared" si="247"/>
        <v>7.4</v>
      </c>
      <c r="PP12" s="18">
        <f t="shared" si="248"/>
        <v>7.4</v>
      </c>
      <c r="PQ12" s="323" t="str">
        <f t="shared" si="249"/>
        <v>7.4</v>
      </c>
      <c r="PR12" s="22" t="str">
        <f t="shared" si="250"/>
        <v>B</v>
      </c>
      <c r="PS12" s="20">
        <f t="shared" si="251"/>
        <v>3</v>
      </c>
      <c r="PT12" s="20" t="str">
        <f t="shared" si="252"/>
        <v>3.0</v>
      </c>
      <c r="PU12" s="46">
        <v>1</v>
      </c>
      <c r="PV12" s="416">
        <v>1</v>
      </c>
      <c r="PW12" s="406">
        <v>7.8</v>
      </c>
      <c r="PX12" s="599">
        <v>8</v>
      </c>
      <c r="PY12" s="599"/>
      <c r="PZ12" s="17">
        <f t="shared" si="253"/>
        <v>7.9</v>
      </c>
      <c r="QA12" s="18">
        <f t="shared" si="254"/>
        <v>7.9</v>
      </c>
      <c r="QB12" s="323" t="str">
        <f t="shared" si="255"/>
        <v>7.9</v>
      </c>
      <c r="QC12" s="22" t="str">
        <f t="shared" si="256"/>
        <v>B</v>
      </c>
      <c r="QD12" s="20">
        <f t="shared" si="257"/>
        <v>3</v>
      </c>
      <c r="QE12" s="20" t="str">
        <f t="shared" si="258"/>
        <v>3.0</v>
      </c>
      <c r="QF12" s="46">
        <v>2</v>
      </c>
      <c r="QG12" s="416">
        <v>2</v>
      </c>
      <c r="QH12" s="417">
        <v>7.6</v>
      </c>
      <c r="QI12" s="337">
        <v>8</v>
      </c>
      <c r="QJ12" s="337"/>
      <c r="QK12" s="11">
        <f t="shared" si="259"/>
        <v>7.8</v>
      </c>
      <c r="QL12" s="16">
        <f t="shared" si="260"/>
        <v>7.8</v>
      </c>
      <c r="QM12" s="1037" t="str">
        <f t="shared" si="261"/>
        <v>7.8</v>
      </c>
      <c r="QN12" s="22" t="str">
        <f t="shared" si="262"/>
        <v>B</v>
      </c>
      <c r="QO12" s="20">
        <f t="shared" si="263"/>
        <v>3</v>
      </c>
      <c r="QP12" s="1019" t="str">
        <f t="shared" si="264"/>
        <v>3.0</v>
      </c>
      <c r="QQ12" s="46">
        <v>4</v>
      </c>
      <c r="QR12" s="196">
        <v>4</v>
      </c>
      <c r="QS12" s="515">
        <f t="shared" si="265"/>
        <v>14</v>
      </c>
      <c r="QT12" s="35">
        <f t="shared" si="266"/>
        <v>2.5</v>
      </c>
      <c r="QU12" s="36" t="str">
        <f t="shared" si="267"/>
        <v>2.50</v>
      </c>
      <c r="QV12" s="65" t="str">
        <f t="shared" si="268"/>
        <v>Lên lớp</v>
      </c>
      <c r="QW12" s="501">
        <f t="shared" si="269"/>
        <v>91</v>
      </c>
      <c r="QX12" s="35">
        <f t="shared" si="270"/>
        <v>2.3681318681318682</v>
      </c>
      <c r="QY12" s="36" t="str">
        <f t="shared" si="271"/>
        <v>2.37</v>
      </c>
      <c r="QZ12" s="799">
        <f t="shared" si="272"/>
        <v>14</v>
      </c>
      <c r="RA12" s="1105">
        <f t="shared" si="273"/>
        <v>6.7214285714285706</v>
      </c>
      <c r="RB12" s="800">
        <f t="shared" si="274"/>
        <v>2.5</v>
      </c>
      <c r="RC12" s="801">
        <f t="shared" si="275"/>
        <v>91</v>
      </c>
      <c r="RD12" s="1107">
        <f t="shared" si="276"/>
        <v>6.5791208791208797</v>
      </c>
      <c r="RE12" s="802">
        <f t="shared" si="277"/>
        <v>2.3681318681318682</v>
      </c>
      <c r="RF12" s="65" t="str">
        <f t="shared" si="278"/>
        <v>Lên lớp</v>
      </c>
      <c r="RG12" s="454"/>
      <c r="RH12" s="715">
        <v>9</v>
      </c>
      <c r="RI12" s="460">
        <v>9</v>
      </c>
      <c r="RJ12" s="460">
        <v>8.5</v>
      </c>
      <c r="RK12" s="1145">
        <f t="shared" si="279"/>
        <v>8.6999999999999993</v>
      </c>
      <c r="RL12" s="330" t="str">
        <f t="shared" si="280"/>
        <v>8.7</v>
      </c>
      <c r="RM12" s="1147" t="str">
        <f t="shared" si="281"/>
        <v>A</v>
      </c>
      <c r="RN12" s="1149">
        <f t="shared" si="282"/>
        <v>4</v>
      </c>
      <c r="RO12" s="1149" t="str">
        <f t="shared" si="283"/>
        <v>4.0</v>
      </c>
      <c r="RP12" s="1151">
        <v>5</v>
      </c>
      <c r="RQ12" s="416">
        <v>5</v>
      </c>
      <c r="RR12" s="289">
        <f t="shared" si="284"/>
        <v>5</v>
      </c>
      <c r="RS12" s="35">
        <f t="shared" si="285"/>
        <v>4</v>
      </c>
      <c r="RT12" s="36" t="str">
        <f t="shared" si="286"/>
        <v>4.00</v>
      </c>
      <c r="RU12" s="1159" t="str">
        <f t="shared" si="287"/>
        <v>Lên lớp</v>
      </c>
      <c r="RV12" s="1161">
        <f t="shared" si="288"/>
        <v>5</v>
      </c>
      <c r="RW12" s="291">
        <f xml:space="preserve"> (RN12*RQ12)/RV12</f>
        <v>4</v>
      </c>
    </row>
    <row r="13" spans="1:491" s="45" customFormat="1" ht="18.75" customHeight="1">
      <c r="A13" s="108">
        <v>17</v>
      </c>
      <c r="B13" s="109" t="s">
        <v>87</v>
      </c>
      <c r="C13" s="112" t="s">
        <v>150</v>
      </c>
      <c r="D13" s="117" t="s">
        <v>95</v>
      </c>
      <c r="E13" s="120" t="s">
        <v>33</v>
      </c>
      <c r="F13" s="78"/>
      <c r="G13" s="110" t="s">
        <v>129</v>
      </c>
      <c r="H13" s="110" t="s">
        <v>8</v>
      </c>
      <c r="I13" s="278" t="s">
        <v>426</v>
      </c>
      <c r="J13" s="483">
        <v>5.5</v>
      </c>
      <c r="K13" s="327" t="str">
        <f t="shared" si="4"/>
        <v>5.5</v>
      </c>
      <c r="L13" s="465" t="str">
        <f t="shared" si="5"/>
        <v>C</v>
      </c>
      <c r="M13" s="466">
        <f t="shared" si="6"/>
        <v>2</v>
      </c>
      <c r="N13" s="436">
        <v>6.8</v>
      </c>
      <c r="O13" s="327" t="str">
        <f t="shared" si="7"/>
        <v>6.8</v>
      </c>
      <c r="P13" s="465" t="str">
        <f t="shared" si="8"/>
        <v>C+</v>
      </c>
      <c r="Q13" s="466">
        <f t="shared" si="9"/>
        <v>2.5</v>
      </c>
      <c r="R13" s="12">
        <v>7.7</v>
      </c>
      <c r="S13" s="13">
        <v>6</v>
      </c>
      <c r="T13" s="14"/>
      <c r="U13" s="11">
        <f t="shared" si="10"/>
        <v>6.7</v>
      </c>
      <c r="V13" s="16">
        <f t="shared" si="11"/>
        <v>6.7</v>
      </c>
      <c r="W13" s="327" t="str">
        <f t="shared" si="12"/>
        <v>6.7</v>
      </c>
      <c r="X13" s="22" t="str">
        <f t="shared" si="13"/>
        <v>C+</v>
      </c>
      <c r="Y13" s="20">
        <f t="shared" si="14"/>
        <v>2.5</v>
      </c>
      <c r="Z13" s="39" t="str">
        <f t="shared" si="15"/>
        <v>2.5</v>
      </c>
      <c r="AA13" s="46">
        <v>2</v>
      </c>
      <c r="AB13" s="92">
        <v>2</v>
      </c>
      <c r="AC13" s="168">
        <v>7</v>
      </c>
      <c r="AD13" s="13">
        <v>6</v>
      </c>
      <c r="AE13" s="14"/>
      <c r="AF13" s="11">
        <f t="shared" si="16"/>
        <v>6.4</v>
      </c>
      <c r="AG13" s="16">
        <f t="shared" si="17"/>
        <v>6.4</v>
      </c>
      <c r="AH13" s="327" t="str">
        <f t="shared" si="18"/>
        <v>6.4</v>
      </c>
      <c r="AI13" s="22" t="str">
        <f t="shared" si="19"/>
        <v>C</v>
      </c>
      <c r="AJ13" s="20">
        <f t="shared" si="20"/>
        <v>2</v>
      </c>
      <c r="AK13" s="39" t="str">
        <f t="shared" si="21"/>
        <v>2.0</v>
      </c>
      <c r="AL13" s="46">
        <v>3</v>
      </c>
      <c r="AM13" s="97">
        <v>3</v>
      </c>
      <c r="AN13" s="66">
        <v>5.7</v>
      </c>
      <c r="AO13" s="13">
        <v>5</v>
      </c>
      <c r="AP13" s="14"/>
      <c r="AQ13" s="11">
        <f t="shared" si="22"/>
        <v>5.3</v>
      </c>
      <c r="AR13" s="16">
        <f t="shared" si="23"/>
        <v>5.3</v>
      </c>
      <c r="AS13" s="327" t="str">
        <f t="shared" si="24"/>
        <v>5.3</v>
      </c>
      <c r="AT13" s="22" t="str">
        <f t="shared" si="25"/>
        <v>D+</v>
      </c>
      <c r="AU13" s="20">
        <f t="shared" si="26"/>
        <v>1.5</v>
      </c>
      <c r="AV13" s="39" t="str">
        <f t="shared" si="27"/>
        <v>1.5</v>
      </c>
      <c r="AW13" s="46">
        <v>3</v>
      </c>
      <c r="AX13" s="92">
        <v>3</v>
      </c>
      <c r="AY13" s="260">
        <v>6</v>
      </c>
      <c r="AZ13" s="13">
        <v>6</v>
      </c>
      <c r="BA13" s="14"/>
      <c r="BB13" s="11">
        <f t="shared" si="28"/>
        <v>6</v>
      </c>
      <c r="BC13" s="16">
        <f t="shared" si="29"/>
        <v>6</v>
      </c>
      <c r="BD13" s="327" t="str">
        <f t="shared" si="30"/>
        <v>6.0</v>
      </c>
      <c r="BE13" s="22" t="str">
        <f t="shared" si="31"/>
        <v>C</v>
      </c>
      <c r="BF13" s="20">
        <f t="shared" si="32"/>
        <v>2</v>
      </c>
      <c r="BG13" s="39" t="str">
        <f t="shared" si="33"/>
        <v>2.0</v>
      </c>
      <c r="BH13" s="46">
        <v>3</v>
      </c>
      <c r="BI13" s="92">
        <v>3</v>
      </c>
      <c r="BJ13" s="12">
        <v>8.4</v>
      </c>
      <c r="BK13" s="13">
        <v>7</v>
      </c>
      <c r="BL13" s="14"/>
      <c r="BM13" s="17">
        <f t="shared" si="34"/>
        <v>7.6</v>
      </c>
      <c r="BN13" s="18">
        <f t="shared" si="35"/>
        <v>7.6</v>
      </c>
      <c r="BO13" s="323" t="str">
        <f t="shared" si="36"/>
        <v>7.6</v>
      </c>
      <c r="BP13" s="22" t="str">
        <f t="shared" si="37"/>
        <v>B</v>
      </c>
      <c r="BQ13" s="20">
        <f t="shared" si="38"/>
        <v>3</v>
      </c>
      <c r="BR13" s="20" t="str">
        <f t="shared" si="39"/>
        <v>3.0</v>
      </c>
      <c r="BS13" s="46">
        <v>5</v>
      </c>
      <c r="BT13" s="92">
        <v>5</v>
      </c>
      <c r="BU13" s="289">
        <f t="shared" si="40"/>
        <v>16</v>
      </c>
      <c r="BV13" s="35">
        <f t="shared" si="41"/>
        <v>2.28125</v>
      </c>
      <c r="BW13" s="36" t="str">
        <f t="shared" si="42"/>
        <v>2.28</v>
      </c>
      <c r="BX13" s="37" t="str">
        <f t="shared" si="43"/>
        <v>Lên lớp</v>
      </c>
      <c r="BY13" s="290">
        <f t="shared" si="44"/>
        <v>16</v>
      </c>
      <c r="BZ13" s="291">
        <f t="shared" si="45"/>
        <v>2.28125</v>
      </c>
      <c r="CA13" s="37" t="str">
        <f t="shared" si="46"/>
        <v>Lên lớp</v>
      </c>
      <c r="CB13" s="391"/>
      <c r="CC13" s="394">
        <v>7</v>
      </c>
      <c r="CD13" s="65">
        <v>5</v>
      </c>
      <c r="CE13" s="65"/>
      <c r="CF13" s="17">
        <f t="shared" si="47"/>
        <v>5.8</v>
      </c>
      <c r="CG13" s="18">
        <f t="shared" si="48"/>
        <v>5.8</v>
      </c>
      <c r="CH13" s="323" t="str">
        <f t="shared" si="49"/>
        <v>5.8</v>
      </c>
      <c r="CI13" s="22" t="str">
        <f t="shared" si="50"/>
        <v>C</v>
      </c>
      <c r="CJ13" s="20">
        <f t="shared" si="51"/>
        <v>2</v>
      </c>
      <c r="CK13" s="20" t="str">
        <f t="shared" si="52"/>
        <v>2.0</v>
      </c>
      <c r="CL13" s="46">
        <v>2</v>
      </c>
      <c r="CM13" s="92">
        <v>2</v>
      </c>
      <c r="CN13" s="406">
        <v>6.5</v>
      </c>
      <c r="CO13" s="65">
        <v>7</v>
      </c>
      <c r="CQ13" s="17">
        <f t="shared" si="53"/>
        <v>6.8</v>
      </c>
      <c r="CR13" s="18">
        <f t="shared" si="54"/>
        <v>6.8</v>
      </c>
      <c r="CS13" s="323" t="str">
        <f t="shared" si="55"/>
        <v>6.8</v>
      </c>
      <c r="CT13" s="22" t="str">
        <f t="shared" si="56"/>
        <v>C+</v>
      </c>
      <c r="CU13" s="20">
        <f t="shared" si="57"/>
        <v>2.5</v>
      </c>
      <c r="CV13" s="20" t="str">
        <f t="shared" si="58"/>
        <v>2.5</v>
      </c>
      <c r="CW13" s="46">
        <v>2</v>
      </c>
      <c r="CX13" s="95">
        <v>2</v>
      </c>
      <c r="CY13" s="417">
        <v>6</v>
      </c>
      <c r="CZ13" s="86">
        <v>5</v>
      </c>
      <c r="DA13" s="74"/>
      <c r="DB13" s="17">
        <f t="shared" si="59"/>
        <v>5.4</v>
      </c>
      <c r="DC13" s="18">
        <f t="shared" si="60"/>
        <v>5.4</v>
      </c>
      <c r="DD13" s="323" t="str">
        <f t="shared" si="61"/>
        <v>5.4</v>
      </c>
      <c r="DE13" s="22" t="str">
        <f t="shared" si="62"/>
        <v>D+</v>
      </c>
      <c r="DF13" s="20">
        <f t="shared" si="63"/>
        <v>1.5</v>
      </c>
      <c r="DG13" s="20" t="str">
        <f t="shared" si="64"/>
        <v>1.5</v>
      </c>
      <c r="DH13" s="46">
        <v>3</v>
      </c>
      <c r="DI13" s="416">
        <v>3</v>
      </c>
      <c r="DJ13" s="470">
        <v>5.4</v>
      </c>
      <c r="DK13" s="462">
        <v>5</v>
      </c>
      <c r="DL13" s="65"/>
      <c r="DM13" s="17">
        <f t="shared" si="65"/>
        <v>5.2</v>
      </c>
      <c r="DN13" s="18">
        <f t="shared" si="66"/>
        <v>5.2</v>
      </c>
      <c r="DO13" s="1028" t="str">
        <f t="shared" si="67"/>
        <v>5.2</v>
      </c>
      <c r="DP13" s="22" t="str">
        <f t="shared" si="68"/>
        <v>D+</v>
      </c>
      <c r="DQ13" s="20">
        <f t="shared" si="69"/>
        <v>1.5</v>
      </c>
      <c r="DR13" s="20" t="str">
        <f t="shared" si="70"/>
        <v>1.5</v>
      </c>
      <c r="DS13" s="46">
        <v>4</v>
      </c>
      <c r="DT13" s="416">
        <v>4</v>
      </c>
      <c r="DU13" s="417">
        <v>7.7</v>
      </c>
      <c r="DV13" s="65">
        <v>3</v>
      </c>
      <c r="DX13" s="17">
        <f t="shared" si="71"/>
        <v>4.9000000000000004</v>
      </c>
      <c r="DY13" s="18">
        <f t="shared" si="72"/>
        <v>4.9000000000000004</v>
      </c>
      <c r="DZ13" s="1028" t="str">
        <f t="shared" si="73"/>
        <v>4.9</v>
      </c>
      <c r="EA13" s="22" t="str">
        <f t="shared" si="74"/>
        <v>D</v>
      </c>
      <c r="EB13" s="20">
        <f t="shared" si="75"/>
        <v>1</v>
      </c>
      <c r="EC13" s="20" t="str">
        <f t="shared" si="76"/>
        <v>1.0</v>
      </c>
      <c r="ED13" s="46">
        <v>3</v>
      </c>
      <c r="EE13" s="416">
        <v>3</v>
      </c>
      <c r="EF13" s="470">
        <v>6</v>
      </c>
      <c r="EG13" s="487">
        <v>8</v>
      </c>
      <c r="EI13" s="17">
        <f t="shared" si="77"/>
        <v>7.2</v>
      </c>
      <c r="EJ13" s="18">
        <f t="shared" si="78"/>
        <v>7.2</v>
      </c>
      <c r="EK13" s="1028" t="str">
        <f t="shared" si="79"/>
        <v>7.2</v>
      </c>
      <c r="EL13" s="22" t="str">
        <f t="shared" si="80"/>
        <v>B</v>
      </c>
      <c r="EM13" s="20">
        <f t="shared" si="81"/>
        <v>3</v>
      </c>
      <c r="EN13" s="20" t="str">
        <f t="shared" si="82"/>
        <v>3.0</v>
      </c>
      <c r="EO13" s="46">
        <v>3</v>
      </c>
      <c r="EP13" s="416">
        <v>3</v>
      </c>
      <c r="EQ13" s="470">
        <v>6.7</v>
      </c>
      <c r="ER13" s="462">
        <v>6</v>
      </c>
      <c r="ES13" s="471"/>
      <c r="ET13" s="17">
        <f t="shared" si="83"/>
        <v>6.3</v>
      </c>
      <c r="EU13" s="18">
        <f t="shared" si="84"/>
        <v>6.3</v>
      </c>
      <c r="EV13" s="1028" t="str">
        <f t="shared" si="85"/>
        <v>6.3</v>
      </c>
      <c r="EW13" s="22" t="str">
        <f t="shared" si="86"/>
        <v>C</v>
      </c>
      <c r="EX13" s="20">
        <f t="shared" si="87"/>
        <v>2</v>
      </c>
      <c r="EY13" s="20" t="str">
        <f t="shared" si="88"/>
        <v>2.0</v>
      </c>
      <c r="EZ13" s="46">
        <v>3</v>
      </c>
      <c r="FA13" s="416">
        <v>3</v>
      </c>
      <c r="FB13" s="515">
        <f t="shared" si="89"/>
        <v>20</v>
      </c>
      <c r="FC13" s="35">
        <f t="shared" si="90"/>
        <v>1.875</v>
      </c>
      <c r="FD13" s="36" t="str">
        <f t="shared" si="91"/>
        <v>1.88</v>
      </c>
      <c r="FE13" s="86" t="str">
        <f t="shared" si="92"/>
        <v>Lên lớp</v>
      </c>
      <c r="FF13" s="501">
        <f t="shared" si="93"/>
        <v>36</v>
      </c>
      <c r="FG13" s="35">
        <f t="shared" si="94"/>
        <v>2.0555555555555554</v>
      </c>
      <c r="FH13" s="36" t="str">
        <f t="shared" si="95"/>
        <v>2.06</v>
      </c>
      <c r="FI13" s="530">
        <f t="shared" si="96"/>
        <v>36</v>
      </c>
      <c r="FJ13" s="502">
        <f t="shared" si="97"/>
        <v>2.0555555555555554</v>
      </c>
      <c r="FK13" s="503" t="str">
        <f t="shared" si="98"/>
        <v>Lên lớp</v>
      </c>
      <c r="FL13" s="452"/>
      <c r="FM13" s="417">
        <v>5.6</v>
      </c>
      <c r="FN13" s="65">
        <v>5</v>
      </c>
      <c r="FO13" s="65"/>
      <c r="FP13" s="17">
        <f t="shared" si="99"/>
        <v>5.2</v>
      </c>
      <c r="FQ13" s="18">
        <f t="shared" si="100"/>
        <v>5.2</v>
      </c>
      <c r="FR13" s="323" t="str">
        <f t="shared" si="101"/>
        <v>5.2</v>
      </c>
      <c r="FS13" s="22" t="str">
        <f t="shared" si="102"/>
        <v>D+</v>
      </c>
      <c r="FT13" s="20">
        <f t="shared" si="103"/>
        <v>1.5</v>
      </c>
      <c r="FU13" s="20" t="str">
        <f t="shared" si="104"/>
        <v>1.5</v>
      </c>
      <c r="FV13" s="46">
        <v>3</v>
      </c>
      <c r="FW13" s="416">
        <v>3</v>
      </c>
      <c r="FX13" s="470">
        <v>6.4</v>
      </c>
      <c r="FY13" s="600">
        <v>4</v>
      </c>
      <c r="FZ13" s="600"/>
      <c r="GA13" s="17">
        <f t="shared" si="105"/>
        <v>5</v>
      </c>
      <c r="GB13" s="18">
        <f t="shared" si="106"/>
        <v>5</v>
      </c>
      <c r="GC13" s="323" t="str">
        <f t="shared" si="107"/>
        <v>5.0</v>
      </c>
      <c r="GD13" s="22" t="str">
        <f t="shared" si="108"/>
        <v>D+</v>
      </c>
      <c r="GE13" s="20">
        <f t="shared" si="109"/>
        <v>1.5</v>
      </c>
      <c r="GF13" s="20" t="str">
        <f t="shared" si="110"/>
        <v>1.5</v>
      </c>
      <c r="GG13" s="46">
        <v>3</v>
      </c>
      <c r="GH13" s="416">
        <v>3</v>
      </c>
      <c r="GI13" s="417">
        <v>7.6</v>
      </c>
      <c r="GJ13" s="65">
        <v>6</v>
      </c>
      <c r="GK13" s="65"/>
      <c r="GL13" s="17">
        <f t="shared" si="111"/>
        <v>6.6</v>
      </c>
      <c r="GM13" s="18">
        <f t="shared" si="112"/>
        <v>6.6</v>
      </c>
      <c r="GN13" s="323" t="str">
        <f t="shared" si="113"/>
        <v>6.6</v>
      </c>
      <c r="GO13" s="22" t="str">
        <f t="shared" si="114"/>
        <v>C+</v>
      </c>
      <c r="GP13" s="20">
        <f t="shared" si="115"/>
        <v>2.5</v>
      </c>
      <c r="GQ13" s="20" t="str">
        <f t="shared" si="116"/>
        <v>2.5</v>
      </c>
      <c r="GR13" s="46">
        <v>2</v>
      </c>
      <c r="GS13" s="416">
        <v>2</v>
      </c>
      <c r="GT13" s="417">
        <v>7.3</v>
      </c>
      <c r="GU13" s="86">
        <v>5</v>
      </c>
      <c r="GV13" s="65"/>
      <c r="GW13" s="17">
        <f t="shared" si="117"/>
        <v>5.9</v>
      </c>
      <c r="GX13" s="18">
        <f t="shared" si="118"/>
        <v>5.9</v>
      </c>
      <c r="GY13" s="323" t="str">
        <f t="shared" si="119"/>
        <v>5.9</v>
      </c>
      <c r="GZ13" s="22" t="str">
        <f t="shared" si="120"/>
        <v>C</v>
      </c>
      <c r="HA13" s="20">
        <f t="shared" si="121"/>
        <v>2</v>
      </c>
      <c r="HB13" s="20" t="str">
        <f t="shared" si="122"/>
        <v>2.0</v>
      </c>
      <c r="HC13" s="46">
        <v>3</v>
      </c>
      <c r="HD13" s="416">
        <v>3</v>
      </c>
      <c r="HE13" s="470">
        <v>8</v>
      </c>
      <c r="HF13" s="600">
        <v>8</v>
      </c>
      <c r="HG13" s="599"/>
      <c r="HH13" s="17">
        <f t="shared" si="289"/>
        <v>8</v>
      </c>
      <c r="HI13" s="18">
        <f t="shared" si="290"/>
        <v>8</v>
      </c>
      <c r="HJ13" s="323" t="str">
        <f t="shared" si="125"/>
        <v>8.0</v>
      </c>
      <c r="HK13" s="22" t="str">
        <f t="shared" si="126"/>
        <v>B+</v>
      </c>
      <c r="HL13" s="20">
        <f t="shared" si="127"/>
        <v>3.5</v>
      </c>
      <c r="HM13" s="20" t="str">
        <f t="shared" si="128"/>
        <v>3.5</v>
      </c>
      <c r="HN13" s="46">
        <v>2</v>
      </c>
      <c r="HO13" s="416">
        <v>2</v>
      </c>
      <c r="HP13" s="617">
        <v>5</v>
      </c>
      <c r="HQ13" s="462">
        <v>4</v>
      </c>
      <c r="HR13" s="65"/>
      <c r="HS13" s="17">
        <f t="shared" si="129"/>
        <v>4.4000000000000004</v>
      </c>
      <c r="HT13" s="18">
        <f t="shared" si="130"/>
        <v>4.4000000000000004</v>
      </c>
      <c r="HU13" s="323" t="str">
        <f t="shared" si="131"/>
        <v>4.4</v>
      </c>
      <c r="HV13" s="22" t="str">
        <f t="shared" si="132"/>
        <v>D</v>
      </c>
      <c r="HW13" s="20">
        <f t="shared" si="133"/>
        <v>1</v>
      </c>
      <c r="HX13" s="20" t="str">
        <f t="shared" si="134"/>
        <v>1.0</v>
      </c>
      <c r="HY13" s="46">
        <v>4</v>
      </c>
      <c r="HZ13" s="95">
        <v>4</v>
      </c>
      <c r="IA13" s="417">
        <v>6.7</v>
      </c>
      <c r="IB13" s="599">
        <v>6</v>
      </c>
      <c r="IC13" s="599"/>
      <c r="ID13" s="17">
        <f t="shared" si="135"/>
        <v>6.3</v>
      </c>
      <c r="IE13" s="18">
        <f t="shared" si="136"/>
        <v>6.3</v>
      </c>
      <c r="IF13" s="323" t="str">
        <f t="shared" si="137"/>
        <v>6.3</v>
      </c>
      <c r="IG13" s="22" t="str">
        <f t="shared" si="138"/>
        <v>C</v>
      </c>
      <c r="IH13" s="20">
        <f t="shared" si="139"/>
        <v>2</v>
      </c>
      <c r="II13" s="20" t="str">
        <f t="shared" si="140"/>
        <v>2.0</v>
      </c>
      <c r="IJ13" s="46">
        <v>1</v>
      </c>
      <c r="IK13" s="416">
        <v>1</v>
      </c>
      <c r="IL13" s="665">
        <v>8.3000000000000007</v>
      </c>
      <c r="IM13" s="600">
        <v>6</v>
      </c>
      <c r="IN13" s="670"/>
      <c r="IO13" s="17">
        <f t="shared" si="141"/>
        <v>6.9</v>
      </c>
      <c r="IP13" s="18">
        <f t="shared" si="142"/>
        <v>6.9</v>
      </c>
      <c r="IQ13" s="323" t="str">
        <f t="shared" si="143"/>
        <v>6.9</v>
      </c>
      <c r="IR13" s="22" t="str">
        <f t="shared" si="144"/>
        <v>C+</v>
      </c>
      <c r="IS13" s="20">
        <f t="shared" si="145"/>
        <v>2.5</v>
      </c>
      <c r="IT13" s="20" t="str">
        <f t="shared" si="146"/>
        <v>2.5</v>
      </c>
      <c r="IU13" s="46">
        <v>2</v>
      </c>
      <c r="IV13" s="416">
        <v>2</v>
      </c>
      <c r="IW13" s="417">
        <v>7.2</v>
      </c>
      <c r="IX13" s="599">
        <v>5</v>
      </c>
      <c r="IY13" s="599"/>
      <c r="IZ13" s="17">
        <f t="shared" si="147"/>
        <v>5.9</v>
      </c>
      <c r="JA13" s="18">
        <f t="shared" si="148"/>
        <v>5.9</v>
      </c>
      <c r="JB13" s="323" t="str">
        <f t="shared" si="149"/>
        <v>5.9</v>
      </c>
      <c r="JC13" s="22" t="str">
        <f t="shared" si="150"/>
        <v>C</v>
      </c>
      <c r="JD13" s="20">
        <f t="shared" si="151"/>
        <v>2</v>
      </c>
      <c r="JE13" s="20" t="str">
        <f t="shared" si="152"/>
        <v>2.0</v>
      </c>
      <c r="JF13" s="46">
        <v>3</v>
      </c>
      <c r="JG13" s="416">
        <v>3</v>
      </c>
      <c r="JH13" s="515">
        <f t="shared" si="153"/>
        <v>23</v>
      </c>
      <c r="JI13" s="35">
        <f t="shared" si="154"/>
        <v>1.9130434782608696</v>
      </c>
      <c r="JJ13" s="36" t="str">
        <f t="shared" si="155"/>
        <v>1.91</v>
      </c>
      <c r="JK13" s="37" t="str">
        <f t="shared" si="156"/>
        <v>Lên lớp</v>
      </c>
      <c r="JL13" s="289">
        <f t="shared" si="157"/>
        <v>59</v>
      </c>
      <c r="JM13" s="35">
        <f t="shared" si="158"/>
        <v>2</v>
      </c>
      <c r="JN13" s="36" t="str">
        <f t="shared" si="159"/>
        <v>2.00</v>
      </c>
      <c r="JO13" s="290">
        <f t="shared" si="160"/>
        <v>23</v>
      </c>
      <c r="JP13" s="291">
        <f t="shared" si="161"/>
        <v>1.9130434782608696</v>
      </c>
      <c r="JQ13" s="679">
        <f t="shared" si="162"/>
        <v>59</v>
      </c>
      <c r="JR13" s="1036">
        <f t="shared" si="163"/>
        <v>6.0135593220338981</v>
      </c>
      <c r="JS13" s="680">
        <f t="shared" si="164"/>
        <v>2</v>
      </c>
      <c r="JT13" s="37" t="str">
        <f t="shared" si="165"/>
        <v>Lên lớp</v>
      </c>
      <c r="JU13" s="225"/>
      <c r="JV13" s="417">
        <v>6</v>
      </c>
      <c r="JW13" s="65">
        <v>5</v>
      </c>
      <c r="JX13" s="65"/>
      <c r="JY13" s="17">
        <f t="shared" si="166"/>
        <v>5.4</v>
      </c>
      <c r="JZ13" s="18">
        <f t="shared" si="167"/>
        <v>5.4</v>
      </c>
      <c r="KA13" s="1032" t="str">
        <f t="shared" si="168"/>
        <v>5.4</v>
      </c>
      <c r="KB13" s="22" t="str">
        <f t="shared" si="169"/>
        <v>D+</v>
      </c>
      <c r="KC13" s="20">
        <f t="shared" si="170"/>
        <v>1.5</v>
      </c>
      <c r="KD13" s="20" t="str">
        <f t="shared" si="171"/>
        <v>1.5</v>
      </c>
      <c r="KE13" s="46">
        <v>3</v>
      </c>
      <c r="KF13" s="416">
        <v>3</v>
      </c>
      <c r="KG13" s="406">
        <v>7.7</v>
      </c>
      <c r="KH13" s="65">
        <v>7</v>
      </c>
      <c r="KI13" s="65"/>
      <c r="KJ13" s="17">
        <f t="shared" si="172"/>
        <v>7.3</v>
      </c>
      <c r="KK13" s="18">
        <f t="shared" si="173"/>
        <v>7.3</v>
      </c>
      <c r="KL13" s="1032" t="str">
        <f t="shared" si="174"/>
        <v>7.3</v>
      </c>
      <c r="KM13" s="22" t="str">
        <f t="shared" si="175"/>
        <v>B</v>
      </c>
      <c r="KN13" s="20">
        <f t="shared" si="176"/>
        <v>3</v>
      </c>
      <c r="KO13" s="20" t="str">
        <f t="shared" si="177"/>
        <v>3.0</v>
      </c>
      <c r="KP13" s="46">
        <v>2</v>
      </c>
      <c r="KQ13" s="416">
        <v>2</v>
      </c>
      <c r="KR13" s="406">
        <v>7.2</v>
      </c>
      <c r="KS13" s="65">
        <v>8</v>
      </c>
      <c r="KT13" s="65"/>
      <c r="KU13" s="17">
        <f t="shared" si="178"/>
        <v>7.7</v>
      </c>
      <c r="KV13" s="18">
        <f t="shared" si="179"/>
        <v>7.7</v>
      </c>
      <c r="KW13" s="1032" t="str">
        <f t="shared" si="180"/>
        <v>7.7</v>
      </c>
      <c r="KX13" s="22" t="str">
        <f t="shared" si="181"/>
        <v>B</v>
      </c>
      <c r="KY13" s="20">
        <f t="shared" si="182"/>
        <v>3</v>
      </c>
      <c r="KZ13" s="20" t="str">
        <f t="shared" si="183"/>
        <v>3.0</v>
      </c>
      <c r="LA13" s="46">
        <v>3</v>
      </c>
      <c r="LB13" s="95">
        <v>3</v>
      </c>
      <c r="LC13" s="417">
        <v>7.3</v>
      </c>
      <c r="LD13" s="65">
        <v>7</v>
      </c>
      <c r="LE13" s="65"/>
      <c r="LF13" s="17">
        <f t="shared" si="184"/>
        <v>7.1</v>
      </c>
      <c r="LG13" s="18">
        <f t="shared" si="185"/>
        <v>7.1</v>
      </c>
      <c r="LH13" s="1032" t="str">
        <f t="shared" si="186"/>
        <v>7.1</v>
      </c>
      <c r="LI13" s="22" t="str">
        <f t="shared" si="187"/>
        <v>B</v>
      </c>
      <c r="LJ13" s="20">
        <f t="shared" si="188"/>
        <v>3</v>
      </c>
      <c r="LK13" s="20" t="str">
        <f t="shared" si="189"/>
        <v>3.0</v>
      </c>
      <c r="LL13" s="46">
        <v>2</v>
      </c>
      <c r="LM13" s="416">
        <v>2</v>
      </c>
      <c r="LN13" s="406">
        <v>6.6</v>
      </c>
      <c r="LO13" s="65">
        <v>8</v>
      </c>
      <c r="LP13" s="65"/>
      <c r="LQ13" s="17">
        <f t="shared" si="190"/>
        <v>7.4</v>
      </c>
      <c r="LR13" s="18">
        <f t="shared" si="191"/>
        <v>7.4</v>
      </c>
      <c r="LS13" s="1032" t="str">
        <f t="shared" si="192"/>
        <v>7.4</v>
      </c>
      <c r="LT13" s="22" t="str">
        <f t="shared" si="193"/>
        <v>B</v>
      </c>
      <c r="LU13" s="20">
        <f t="shared" si="194"/>
        <v>3</v>
      </c>
      <c r="LV13" s="20" t="str">
        <f t="shared" si="195"/>
        <v>3.0</v>
      </c>
      <c r="LW13" s="46">
        <v>2</v>
      </c>
      <c r="LX13" s="95">
        <v>2</v>
      </c>
      <c r="LY13" s="417">
        <v>8</v>
      </c>
      <c r="LZ13" s="65">
        <v>6</v>
      </c>
      <c r="MA13" s="65"/>
      <c r="MB13" s="17">
        <f t="shared" si="196"/>
        <v>6.8</v>
      </c>
      <c r="MC13" s="18">
        <f t="shared" si="197"/>
        <v>6.8</v>
      </c>
      <c r="MD13" s="1029" t="str">
        <f t="shared" si="198"/>
        <v>6.8</v>
      </c>
      <c r="ME13" s="22" t="str">
        <f t="shared" si="199"/>
        <v>C+</v>
      </c>
      <c r="MF13" s="20">
        <f t="shared" si="200"/>
        <v>2.5</v>
      </c>
      <c r="MG13" s="20" t="str">
        <f t="shared" si="201"/>
        <v>2.5</v>
      </c>
      <c r="MH13" s="46">
        <v>2</v>
      </c>
      <c r="MI13" s="416">
        <v>2</v>
      </c>
      <c r="MJ13" s="415">
        <v>5</v>
      </c>
      <c r="MK13" s="86">
        <v>3</v>
      </c>
      <c r="ML13" s="86">
        <v>5</v>
      </c>
      <c r="MM13" s="17">
        <f t="shared" si="202"/>
        <v>3.8</v>
      </c>
      <c r="MN13" s="18">
        <f t="shared" si="203"/>
        <v>5</v>
      </c>
      <c r="MO13" s="1032" t="str">
        <f t="shared" si="204"/>
        <v>5.0</v>
      </c>
      <c r="MP13" s="22" t="str">
        <f t="shared" si="205"/>
        <v>D+</v>
      </c>
      <c r="MQ13" s="20">
        <f t="shared" si="206"/>
        <v>1.5</v>
      </c>
      <c r="MR13" s="20" t="str">
        <f t="shared" si="207"/>
        <v>1.5</v>
      </c>
      <c r="MS13" s="46">
        <v>1</v>
      </c>
      <c r="MT13" s="416">
        <v>1</v>
      </c>
      <c r="MU13" s="417">
        <v>6.4</v>
      </c>
      <c r="MV13" s="65">
        <v>4</v>
      </c>
      <c r="MW13" s="65"/>
      <c r="MX13" s="17">
        <f t="shared" si="208"/>
        <v>5</v>
      </c>
      <c r="MY13" s="18">
        <f t="shared" si="209"/>
        <v>5</v>
      </c>
      <c r="MZ13" s="1032" t="str">
        <f t="shared" si="210"/>
        <v>5.0</v>
      </c>
      <c r="NA13" s="22" t="str">
        <f t="shared" si="211"/>
        <v>D+</v>
      </c>
      <c r="NB13" s="20">
        <f t="shared" si="212"/>
        <v>1.5</v>
      </c>
      <c r="NC13" s="20" t="str">
        <f t="shared" si="213"/>
        <v>1.5</v>
      </c>
      <c r="ND13" s="46">
        <v>1</v>
      </c>
      <c r="NE13" s="416">
        <v>1</v>
      </c>
      <c r="NF13" s="417">
        <v>6.6</v>
      </c>
      <c r="NG13" s="65">
        <v>8</v>
      </c>
      <c r="NH13" s="776"/>
      <c r="NI13" s="17">
        <f t="shared" si="214"/>
        <v>7.4</v>
      </c>
      <c r="NJ13" s="18">
        <f t="shared" si="215"/>
        <v>7.4</v>
      </c>
      <c r="NK13" s="1029" t="str">
        <f t="shared" si="216"/>
        <v>7.4</v>
      </c>
      <c r="NL13" s="22" t="str">
        <f t="shared" si="217"/>
        <v>B</v>
      </c>
      <c r="NM13" s="20">
        <f t="shared" si="218"/>
        <v>3</v>
      </c>
      <c r="NN13" s="20" t="str">
        <f t="shared" si="219"/>
        <v>3.0</v>
      </c>
      <c r="NO13" s="46">
        <v>2</v>
      </c>
      <c r="NP13" s="416">
        <v>2</v>
      </c>
      <c r="NQ13" s="289">
        <f t="shared" si="220"/>
        <v>18</v>
      </c>
      <c r="NR13" s="35">
        <f t="shared" si="221"/>
        <v>2.5277777777777777</v>
      </c>
      <c r="NS13" s="36" t="str">
        <f t="shared" si="222"/>
        <v>2.53</v>
      </c>
      <c r="NT13" s="37" t="str">
        <f t="shared" si="223"/>
        <v>Lên lớp</v>
      </c>
      <c r="NU13" s="289">
        <f t="shared" si="0"/>
        <v>77</v>
      </c>
      <c r="NV13" s="35">
        <f t="shared" si="1"/>
        <v>2.1233766233766236</v>
      </c>
      <c r="NW13" s="36" t="str">
        <f t="shared" si="224"/>
        <v>2.12</v>
      </c>
      <c r="NX13" s="290">
        <f t="shared" si="225"/>
        <v>18</v>
      </c>
      <c r="NY13" s="291">
        <f t="shared" si="226"/>
        <v>2.5277777777777777</v>
      </c>
      <c r="NZ13" s="679">
        <f t="shared" si="2"/>
        <v>77</v>
      </c>
      <c r="OA13" s="1031">
        <f t="shared" si="227"/>
        <v>6.1831168831168846</v>
      </c>
      <c r="OB13" s="680">
        <f t="shared" si="3"/>
        <v>2.1233766233766236</v>
      </c>
      <c r="OC13" s="37" t="str">
        <f t="shared" si="228"/>
        <v>Lên lớp</v>
      </c>
      <c r="OD13" s="225"/>
      <c r="OE13" s="417">
        <v>6.6</v>
      </c>
      <c r="OF13" s="599">
        <v>5</v>
      </c>
      <c r="OG13" s="599"/>
      <c r="OH13" s="17">
        <f t="shared" si="229"/>
        <v>5.6</v>
      </c>
      <c r="OI13" s="18">
        <f t="shared" si="230"/>
        <v>5.6</v>
      </c>
      <c r="OJ13" s="323" t="str">
        <f t="shared" si="231"/>
        <v>5.6</v>
      </c>
      <c r="OK13" s="22" t="str">
        <f t="shared" si="232"/>
        <v>C</v>
      </c>
      <c r="OL13" s="20">
        <f t="shared" si="233"/>
        <v>2</v>
      </c>
      <c r="OM13" s="20" t="str">
        <f t="shared" si="234"/>
        <v>2.0</v>
      </c>
      <c r="ON13" s="46">
        <v>3</v>
      </c>
      <c r="OO13" s="95">
        <v>3</v>
      </c>
      <c r="OP13" s="417">
        <v>7.6</v>
      </c>
      <c r="OQ13" s="599">
        <v>6</v>
      </c>
      <c r="OR13" s="599"/>
      <c r="OS13" s="17">
        <f t="shared" si="235"/>
        <v>6.6</v>
      </c>
      <c r="OT13" s="18">
        <f t="shared" si="236"/>
        <v>6.6</v>
      </c>
      <c r="OU13" s="1028" t="str">
        <f t="shared" si="237"/>
        <v>6.6</v>
      </c>
      <c r="OV13" s="22" t="str">
        <f t="shared" si="238"/>
        <v>C+</v>
      </c>
      <c r="OW13" s="20">
        <f t="shared" si="239"/>
        <v>2.5</v>
      </c>
      <c r="OX13" s="20" t="str">
        <f t="shared" si="240"/>
        <v>2.5</v>
      </c>
      <c r="OY13" s="46">
        <v>3</v>
      </c>
      <c r="OZ13" s="416">
        <v>3</v>
      </c>
      <c r="PA13" s="417">
        <v>6</v>
      </c>
      <c r="PB13" s="599">
        <v>2</v>
      </c>
      <c r="PC13" s="599">
        <v>5</v>
      </c>
      <c r="PD13" s="17">
        <f t="shared" si="241"/>
        <v>3.6</v>
      </c>
      <c r="PE13" s="18">
        <f t="shared" si="242"/>
        <v>5.4</v>
      </c>
      <c r="PF13" s="323" t="str">
        <f t="shared" si="243"/>
        <v>5.4</v>
      </c>
      <c r="PG13" s="22" t="str">
        <f t="shared" si="244"/>
        <v>D+</v>
      </c>
      <c r="PH13" s="20">
        <f t="shared" si="245"/>
        <v>1.5</v>
      </c>
      <c r="PI13" s="20" t="str">
        <f t="shared" si="246"/>
        <v>1.5</v>
      </c>
      <c r="PJ13" s="46">
        <v>1</v>
      </c>
      <c r="PK13" s="416">
        <v>1</v>
      </c>
      <c r="PL13" s="406">
        <v>7</v>
      </c>
      <c r="PM13" s="337">
        <v>7</v>
      </c>
      <c r="PN13" s="337"/>
      <c r="PO13" s="17">
        <f t="shared" si="247"/>
        <v>7</v>
      </c>
      <c r="PP13" s="18">
        <f t="shared" si="248"/>
        <v>7</v>
      </c>
      <c r="PQ13" s="323" t="str">
        <f t="shared" si="249"/>
        <v>7.0</v>
      </c>
      <c r="PR13" s="22" t="str">
        <f t="shared" si="250"/>
        <v>B</v>
      </c>
      <c r="PS13" s="20">
        <f t="shared" si="251"/>
        <v>3</v>
      </c>
      <c r="PT13" s="20" t="str">
        <f t="shared" si="252"/>
        <v>3.0</v>
      </c>
      <c r="PU13" s="46">
        <v>1</v>
      </c>
      <c r="PV13" s="416">
        <v>1</v>
      </c>
      <c r="PW13" s="406">
        <v>5.8</v>
      </c>
      <c r="PX13" s="599">
        <v>7</v>
      </c>
      <c r="PY13" s="599"/>
      <c r="PZ13" s="17">
        <f t="shared" si="253"/>
        <v>6.5</v>
      </c>
      <c r="QA13" s="18">
        <f t="shared" si="254"/>
        <v>6.5</v>
      </c>
      <c r="QB13" s="323" t="str">
        <f t="shared" si="255"/>
        <v>6.5</v>
      </c>
      <c r="QC13" s="22" t="str">
        <f t="shared" si="256"/>
        <v>C+</v>
      </c>
      <c r="QD13" s="20">
        <f t="shared" si="257"/>
        <v>2.5</v>
      </c>
      <c r="QE13" s="20" t="str">
        <f t="shared" si="258"/>
        <v>2.5</v>
      </c>
      <c r="QF13" s="46">
        <v>2</v>
      </c>
      <c r="QG13" s="416">
        <v>2</v>
      </c>
      <c r="QH13" s="417">
        <v>7</v>
      </c>
      <c r="QI13" s="337">
        <v>8.5</v>
      </c>
      <c r="QJ13" s="337"/>
      <c r="QK13" s="11">
        <f t="shared" si="259"/>
        <v>7.9</v>
      </c>
      <c r="QL13" s="16">
        <f t="shared" si="260"/>
        <v>7.9</v>
      </c>
      <c r="QM13" s="1037" t="str">
        <f t="shared" si="261"/>
        <v>7.9</v>
      </c>
      <c r="QN13" s="22" t="str">
        <f t="shared" si="262"/>
        <v>B</v>
      </c>
      <c r="QO13" s="20">
        <f t="shared" si="263"/>
        <v>3</v>
      </c>
      <c r="QP13" s="1019" t="str">
        <f t="shared" si="264"/>
        <v>3.0</v>
      </c>
      <c r="QQ13" s="46">
        <v>4</v>
      </c>
      <c r="QR13" s="196">
        <v>4</v>
      </c>
      <c r="QS13" s="515">
        <f t="shared" si="265"/>
        <v>14</v>
      </c>
      <c r="QT13" s="35">
        <f t="shared" si="266"/>
        <v>2.5</v>
      </c>
      <c r="QU13" s="36" t="str">
        <f t="shared" si="267"/>
        <v>2.50</v>
      </c>
      <c r="QV13" s="65" t="str">
        <f t="shared" si="268"/>
        <v>Lên lớp</v>
      </c>
      <c r="QW13" s="501">
        <f t="shared" si="269"/>
        <v>91</v>
      </c>
      <c r="QX13" s="35">
        <f t="shared" si="270"/>
        <v>2.1813186813186811</v>
      </c>
      <c r="QY13" s="36" t="str">
        <f t="shared" si="271"/>
        <v>2.18</v>
      </c>
      <c r="QZ13" s="799">
        <f t="shared" si="272"/>
        <v>14</v>
      </c>
      <c r="RA13" s="1105">
        <f t="shared" si="273"/>
        <v>6.6857142857142851</v>
      </c>
      <c r="RB13" s="800">
        <f t="shared" si="274"/>
        <v>2.5</v>
      </c>
      <c r="RC13" s="801">
        <f t="shared" si="275"/>
        <v>91</v>
      </c>
      <c r="RD13" s="1107">
        <f t="shared" si="276"/>
        <v>6.2604395604395622</v>
      </c>
      <c r="RE13" s="802">
        <f t="shared" si="277"/>
        <v>2.1813186813186816</v>
      </c>
      <c r="RF13" s="65" t="str">
        <f t="shared" si="278"/>
        <v>Lên lớp</v>
      </c>
      <c r="RG13" s="454"/>
      <c r="RH13" s="715">
        <v>8</v>
      </c>
      <c r="RI13" s="460">
        <v>8</v>
      </c>
      <c r="RJ13" s="460">
        <v>7.6</v>
      </c>
      <c r="RK13" s="1145">
        <f t="shared" si="279"/>
        <v>7.8</v>
      </c>
      <c r="RL13" s="330" t="str">
        <f t="shared" si="280"/>
        <v>7.8</v>
      </c>
      <c r="RM13" s="1147" t="str">
        <f t="shared" si="281"/>
        <v>B</v>
      </c>
      <c r="RN13" s="1149">
        <f t="shared" si="282"/>
        <v>3</v>
      </c>
      <c r="RO13" s="1149" t="str">
        <f t="shared" si="283"/>
        <v>3.0</v>
      </c>
      <c r="RP13" s="1151">
        <v>5</v>
      </c>
      <c r="RQ13" s="416">
        <v>5</v>
      </c>
      <c r="RR13" s="289">
        <f t="shared" si="284"/>
        <v>5</v>
      </c>
      <c r="RS13" s="35">
        <f t="shared" si="285"/>
        <v>3</v>
      </c>
      <c r="RT13" s="36" t="str">
        <f t="shared" si="286"/>
        <v>3.00</v>
      </c>
      <c r="RU13" s="1159" t="str">
        <f t="shared" si="287"/>
        <v>Lên lớp</v>
      </c>
      <c r="RV13" s="1161">
        <f t="shared" si="288"/>
        <v>5</v>
      </c>
      <c r="RW13" s="291">
        <f xml:space="preserve"> (RN13*RQ13)/RV13</f>
        <v>3</v>
      </c>
    </row>
    <row r="14" spans="1:491" s="45" customFormat="1" ht="18.75" customHeight="1">
      <c r="A14" s="108">
        <v>19</v>
      </c>
      <c r="B14" s="109" t="s">
        <v>87</v>
      </c>
      <c r="C14" s="114" t="s">
        <v>152</v>
      </c>
      <c r="D14" s="117" t="s">
        <v>107</v>
      </c>
      <c r="E14" s="120" t="s">
        <v>16</v>
      </c>
      <c r="F14" s="78"/>
      <c r="G14" s="115" t="s">
        <v>113</v>
      </c>
      <c r="H14" s="110" t="s">
        <v>8</v>
      </c>
      <c r="I14" s="278" t="s">
        <v>370</v>
      </c>
      <c r="J14" s="483">
        <v>5</v>
      </c>
      <c r="K14" s="327" t="str">
        <f t="shared" si="4"/>
        <v>5.0</v>
      </c>
      <c r="L14" s="465" t="str">
        <f t="shared" si="5"/>
        <v>D+</v>
      </c>
      <c r="M14" s="466">
        <f t="shared" si="6"/>
        <v>1.5</v>
      </c>
      <c r="N14" s="436">
        <v>7.3</v>
      </c>
      <c r="O14" s="327" t="str">
        <f t="shared" si="7"/>
        <v>7.3</v>
      </c>
      <c r="P14" s="465" t="str">
        <f t="shared" si="8"/>
        <v>B</v>
      </c>
      <c r="Q14" s="466">
        <f t="shared" si="9"/>
        <v>3</v>
      </c>
      <c r="R14" s="12">
        <v>7.7</v>
      </c>
      <c r="S14" s="13">
        <v>9</v>
      </c>
      <c r="T14" s="14"/>
      <c r="U14" s="11">
        <f t="shared" si="10"/>
        <v>8.5</v>
      </c>
      <c r="V14" s="16">
        <f t="shared" si="11"/>
        <v>8.5</v>
      </c>
      <c r="W14" s="327" t="str">
        <f t="shared" si="12"/>
        <v>8.5</v>
      </c>
      <c r="X14" s="22" t="str">
        <f t="shared" si="13"/>
        <v>A</v>
      </c>
      <c r="Y14" s="20">
        <f t="shared" si="14"/>
        <v>4</v>
      </c>
      <c r="Z14" s="39" t="str">
        <f t="shared" si="15"/>
        <v>4.0</v>
      </c>
      <c r="AA14" s="46">
        <v>2</v>
      </c>
      <c r="AB14" s="92">
        <v>2</v>
      </c>
      <c r="AC14" s="168">
        <v>7.7</v>
      </c>
      <c r="AD14" s="13">
        <v>7</v>
      </c>
      <c r="AE14" s="14"/>
      <c r="AF14" s="11">
        <f t="shared" si="16"/>
        <v>7.3</v>
      </c>
      <c r="AG14" s="16">
        <f t="shared" si="17"/>
        <v>7.3</v>
      </c>
      <c r="AH14" s="327" t="str">
        <f t="shared" si="18"/>
        <v>7.3</v>
      </c>
      <c r="AI14" s="22" t="str">
        <f t="shared" si="19"/>
        <v>B</v>
      </c>
      <c r="AJ14" s="20">
        <f t="shared" si="20"/>
        <v>3</v>
      </c>
      <c r="AK14" s="39" t="str">
        <f t="shared" si="21"/>
        <v>3.0</v>
      </c>
      <c r="AL14" s="46">
        <v>3</v>
      </c>
      <c r="AM14" s="97">
        <v>3</v>
      </c>
      <c r="AN14" s="66">
        <v>6.3</v>
      </c>
      <c r="AO14" s="13">
        <v>5</v>
      </c>
      <c r="AP14" s="14"/>
      <c r="AQ14" s="11">
        <f t="shared" si="22"/>
        <v>5.5</v>
      </c>
      <c r="AR14" s="16">
        <f t="shared" si="23"/>
        <v>5.5</v>
      </c>
      <c r="AS14" s="327" t="str">
        <f t="shared" si="24"/>
        <v>5.5</v>
      </c>
      <c r="AT14" s="22" t="str">
        <f t="shared" si="25"/>
        <v>C</v>
      </c>
      <c r="AU14" s="20">
        <f t="shared" si="26"/>
        <v>2</v>
      </c>
      <c r="AV14" s="39" t="str">
        <f t="shared" si="27"/>
        <v>2.0</v>
      </c>
      <c r="AW14" s="46">
        <v>3</v>
      </c>
      <c r="AX14" s="92">
        <v>3</v>
      </c>
      <c r="AY14" s="260">
        <v>7.7</v>
      </c>
      <c r="AZ14" s="13">
        <v>6</v>
      </c>
      <c r="BA14" s="14"/>
      <c r="BB14" s="11">
        <f t="shared" si="28"/>
        <v>6.7</v>
      </c>
      <c r="BC14" s="16">
        <f t="shared" si="29"/>
        <v>6.7</v>
      </c>
      <c r="BD14" s="327" t="str">
        <f t="shared" si="30"/>
        <v>6.7</v>
      </c>
      <c r="BE14" s="22" t="str">
        <f t="shared" si="31"/>
        <v>C+</v>
      </c>
      <c r="BF14" s="20">
        <f t="shared" si="32"/>
        <v>2.5</v>
      </c>
      <c r="BG14" s="39" t="str">
        <f t="shared" si="33"/>
        <v>2.5</v>
      </c>
      <c r="BH14" s="46">
        <v>3</v>
      </c>
      <c r="BI14" s="92">
        <v>3</v>
      </c>
      <c r="BJ14" s="12">
        <v>8</v>
      </c>
      <c r="BK14" s="13">
        <v>8</v>
      </c>
      <c r="BL14" s="14"/>
      <c r="BM14" s="17">
        <f t="shared" si="34"/>
        <v>8</v>
      </c>
      <c r="BN14" s="18">
        <f t="shared" si="35"/>
        <v>8</v>
      </c>
      <c r="BO14" s="323" t="str">
        <f t="shared" si="36"/>
        <v>8.0</v>
      </c>
      <c r="BP14" s="22" t="str">
        <f t="shared" si="37"/>
        <v>B+</v>
      </c>
      <c r="BQ14" s="20">
        <f t="shared" si="38"/>
        <v>3.5</v>
      </c>
      <c r="BR14" s="20" t="str">
        <f t="shared" si="39"/>
        <v>3.5</v>
      </c>
      <c r="BS14" s="46">
        <v>5</v>
      </c>
      <c r="BT14" s="92">
        <v>5</v>
      </c>
      <c r="BU14" s="289">
        <f t="shared" si="40"/>
        <v>16</v>
      </c>
      <c r="BV14" s="35">
        <f t="shared" si="41"/>
        <v>3</v>
      </c>
      <c r="BW14" s="36" t="str">
        <f t="shared" si="42"/>
        <v>3.00</v>
      </c>
      <c r="BX14" s="37" t="str">
        <f t="shared" si="43"/>
        <v>Lên lớp</v>
      </c>
      <c r="BY14" s="290">
        <f t="shared" si="44"/>
        <v>16</v>
      </c>
      <c r="BZ14" s="291">
        <f t="shared" si="45"/>
        <v>3</v>
      </c>
      <c r="CA14" s="37" t="str">
        <f t="shared" si="46"/>
        <v>Lên lớp</v>
      </c>
      <c r="CB14" s="391"/>
      <c r="CC14" s="394">
        <v>7</v>
      </c>
      <c r="CD14" s="65">
        <v>5</v>
      </c>
      <c r="CE14" s="65"/>
      <c r="CF14" s="17">
        <f t="shared" si="47"/>
        <v>5.8</v>
      </c>
      <c r="CG14" s="18">
        <f t="shared" si="48"/>
        <v>5.8</v>
      </c>
      <c r="CH14" s="323" t="str">
        <f t="shared" si="49"/>
        <v>5.8</v>
      </c>
      <c r="CI14" s="22" t="str">
        <f t="shared" si="50"/>
        <v>C</v>
      </c>
      <c r="CJ14" s="20">
        <f t="shared" si="51"/>
        <v>2</v>
      </c>
      <c r="CK14" s="20" t="str">
        <f t="shared" si="52"/>
        <v>2.0</v>
      </c>
      <c r="CL14" s="46">
        <v>2</v>
      </c>
      <c r="CM14" s="92">
        <v>2</v>
      </c>
      <c r="CN14" s="406">
        <v>7.5</v>
      </c>
      <c r="CO14" s="65">
        <v>8</v>
      </c>
      <c r="CQ14" s="17">
        <f t="shared" si="53"/>
        <v>7.8</v>
      </c>
      <c r="CR14" s="18">
        <f t="shared" si="54"/>
        <v>7.8</v>
      </c>
      <c r="CS14" s="323" t="str">
        <f t="shared" si="55"/>
        <v>7.8</v>
      </c>
      <c r="CT14" s="22" t="str">
        <f t="shared" si="56"/>
        <v>B</v>
      </c>
      <c r="CU14" s="20">
        <f t="shared" si="57"/>
        <v>3</v>
      </c>
      <c r="CV14" s="20" t="str">
        <f t="shared" si="58"/>
        <v>3.0</v>
      </c>
      <c r="CW14" s="46">
        <v>2</v>
      </c>
      <c r="CX14" s="95">
        <v>2</v>
      </c>
      <c r="CY14" s="417">
        <v>6</v>
      </c>
      <c r="CZ14" s="86">
        <v>5</v>
      </c>
      <c r="DA14" s="74"/>
      <c r="DB14" s="17">
        <f t="shared" si="59"/>
        <v>5.4</v>
      </c>
      <c r="DC14" s="18">
        <f t="shared" si="60"/>
        <v>5.4</v>
      </c>
      <c r="DD14" s="323" t="str">
        <f t="shared" si="61"/>
        <v>5.4</v>
      </c>
      <c r="DE14" s="22" t="str">
        <f t="shared" si="62"/>
        <v>D+</v>
      </c>
      <c r="DF14" s="20">
        <f t="shared" si="63"/>
        <v>1.5</v>
      </c>
      <c r="DG14" s="20" t="str">
        <f t="shared" si="64"/>
        <v>1.5</v>
      </c>
      <c r="DH14" s="46">
        <v>3</v>
      </c>
      <c r="DI14" s="416">
        <v>3</v>
      </c>
      <c r="DJ14" s="417">
        <v>6.1</v>
      </c>
      <c r="DK14" s="65">
        <v>5</v>
      </c>
      <c r="DL14" s="65"/>
      <c r="DM14" s="17">
        <f t="shared" si="65"/>
        <v>5.4</v>
      </c>
      <c r="DN14" s="18">
        <f t="shared" si="66"/>
        <v>5.4</v>
      </c>
      <c r="DO14" s="1028" t="str">
        <f t="shared" si="67"/>
        <v>5.4</v>
      </c>
      <c r="DP14" s="22" t="str">
        <f t="shared" si="68"/>
        <v>D+</v>
      </c>
      <c r="DQ14" s="20">
        <f t="shared" si="69"/>
        <v>1.5</v>
      </c>
      <c r="DR14" s="20" t="str">
        <f t="shared" si="70"/>
        <v>1.5</v>
      </c>
      <c r="DS14" s="46">
        <v>4</v>
      </c>
      <c r="DT14" s="416">
        <v>4</v>
      </c>
      <c r="DU14" s="417">
        <v>7.7</v>
      </c>
      <c r="DV14" s="65">
        <v>1</v>
      </c>
      <c r="DW14" s="65">
        <v>5</v>
      </c>
      <c r="DX14" s="17">
        <f t="shared" si="71"/>
        <v>3.7</v>
      </c>
      <c r="DY14" s="18">
        <f t="shared" si="72"/>
        <v>6.1</v>
      </c>
      <c r="DZ14" s="1028" t="str">
        <f t="shared" si="73"/>
        <v>6.1</v>
      </c>
      <c r="EA14" s="22" t="str">
        <f t="shared" si="74"/>
        <v>C</v>
      </c>
      <c r="EB14" s="20">
        <f t="shared" si="75"/>
        <v>2</v>
      </c>
      <c r="EC14" s="20" t="str">
        <f t="shared" si="76"/>
        <v>2.0</v>
      </c>
      <c r="ED14" s="46">
        <v>3</v>
      </c>
      <c r="EE14" s="416">
        <v>3</v>
      </c>
      <c r="EF14" s="417">
        <v>6.6</v>
      </c>
      <c r="EG14" s="86">
        <v>9</v>
      </c>
      <c r="EI14" s="17">
        <f t="shared" si="77"/>
        <v>8</v>
      </c>
      <c r="EJ14" s="18">
        <f t="shared" si="78"/>
        <v>8</v>
      </c>
      <c r="EK14" s="1028" t="str">
        <f t="shared" si="79"/>
        <v>8.0</v>
      </c>
      <c r="EL14" s="22" t="str">
        <f t="shared" si="80"/>
        <v>B+</v>
      </c>
      <c r="EM14" s="20">
        <f t="shared" si="81"/>
        <v>3.5</v>
      </c>
      <c r="EN14" s="20" t="str">
        <f t="shared" si="82"/>
        <v>3.5</v>
      </c>
      <c r="EO14" s="46">
        <v>3</v>
      </c>
      <c r="EP14" s="416">
        <v>3</v>
      </c>
      <c r="EQ14" s="417">
        <v>6.3</v>
      </c>
      <c r="ER14" s="65">
        <v>5</v>
      </c>
      <c r="ET14" s="17">
        <f t="shared" si="83"/>
        <v>5.5</v>
      </c>
      <c r="EU14" s="18">
        <f t="shared" si="84"/>
        <v>5.5</v>
      </c>
      <c r="EV14" s="1028" t="str">
        <f t="shared" si="85"/>
        <v>5.5</v>
      </c>
      <c r="EW14" s="22" t="str">
        <f t="shared" si="86"/>
        <v>C</v>
      </c>
      <c r="EX14" s="20">
        <f t="shared" si="87"/>
        <v>2</v>
      </c>
      <c r="EY14" s="20" t="str">
        <f t="shared" si="88"/>
        <v>2.0</v>
      </c>
      <c r="EZ14" s="46">
        <v>3</v>
      </c>
      <c r="FA14" s="416">
        <v>3</v>
      </c>
      <c r="FB14" s="515">
        <f t="shared" si="89"/>
        <v>20</v>
      </c>
      <c r="FC14" s="35">
        <f t="shared" si="90"/>
        <v>2.15</v>
      </c>
      <c r="FD14" s="36" t="str">
        <f t="shared" si="91"/>
        <v>2.15</v>
      </c>
      <c r="FE14" s="86" t="str">
        <f t="shared" si="92"/>
        <v>Lên lớp</v>
      </c>
      <c r="FF14" s="501">
        <f t="shared" si="93"/>
        <v>36</v>
      </c>
      <c r="FG14" s="35">
        <f t="shared" si="94"/>
        <v>2.5277777777777777</v>
      </c>
      <c r="FH14" s="36" t="str">
        <f t="shared" si="95"/>
        <v>2.53</v>
      </c>
      <c r="FI14" s="530">
        <f t="shared" si="96"/>
        <v>36</v>
      </c>
      <c r="FJ14" s="502">
        <f t="shared" si="97"/>
        <v>2.5277777777777777</v>
      </c>
      <c r="FK14" s="503" t="str">
        <f t="shared" si="98"/>
        <v>Lên lớp</v>
      </c>
      <c r="FL14" s="452"/>
      <c r="FM14" s="417">
        <v>7.2</v>
      </c>
      <c r="FN14" s="65">
        <v>5</v>
      </c>
      <c r="FO14" s="65"/>
      <c r="FP14" s="17">
        <f t="shared" si="99"/>
        <v>5.9</v>
      </c>
      <c r="FQ14" s="18">
        <f t="shared" si="100"/>
        <v>5.9</v>
      </c>
      <c r="FR14" s="323" t="str">
        <f t="shared" si="101"/>
        <v>5.9</v>
      </c>
      <c r="FS14" s="22" t="str">
        <f t="shared" si="102"/>
        <v>C</v>
      </c>
      <c r="FT14" s="20">
        <f t="shared" si="103"/>
        <v>2</v>
      </c>
      <c r="FU14" s="20" t="str">
        <f t="shared" si="104"/>
        <v>2.0</v>
      </c>
      <c r="FV14" s="46">
        <v>3</v>
      </c>
      <c r="FW14" s="416">
        <v>3</v>
      </c>
      <c r="FX14" s="417">
        <v>6.2</v>
      </c>
      <c r="FY14" s="599">
        <v>6</v>
      </c>
      <c r="FZ14" s="599"/>
      <c r="GA14" s="17">
        <f t="shared" si="105"/>
        <v>6.1</v>
      </c>
      <c r="GB14" s="18">
        <f t="shared" si="106"/>
        <v>6.1</v>
      </c>
      <c r="GC14" s="323" t="str">
        <f t="shared" si="107"/>
        <v>6.1</v>
      </c>
      <c r="GD14" s="22" t="str">
        <f t="shared" si="108"/>
        <v>C</v>
      </c>
      <c r="GE14" s="20">
        <f t="shared" si="109"/>
        <v>2</v>
      </c>
      <c r="GF14" s="20" t="str">
        <f t="shared" si="110"/>
        <v>2.0</v>
      </c>
      <c r="GG14" s="46">
        <v>3</v>
      </c>
      <c r="GH14" s="416">
        <v>3</v>
      </c>
      <c r="GI14" s="417">
        <v>7.6</v>
      </c>
      <c r="GJ14" s="65">
        <v>8</v>
      </c>
      <c r="GK14" s="65"/>
      <c r="GL14" s="17">
        <f t="shared" si="111"/>
        <v>7.8</v>
      </c>
      <c r="GM14" s="18">
        <f t="shared" si="112"/>
        <v>7.8</v>
      </c>
      <c r="GN14" s="323" t="str">
        <f t="shared" si="113"/>
        <v>7.8</v>
      </c>
      <c r="GO14" s="22" t="str">
        <f t="shared" si="114"/>
        <v>B</v>
      </c>
      <c r="GP14" s="20">
        <f t="shared" si="115"/>
        <v>3</v>
      </c>
      <c r="GQ14" s="20" t="str">
        <f t="shared" si="116"/>
        <v>3.0</v>
      </c>
      <c r="GR14" s="46">
        <v>2</v>
      </c>
      <c r="GS14" s="416">
        <v>2</v>
      </c>
      <c r="GT14" s="417">
        <v>7.3</v>
      </c>
      <c r="GU14" s="86">
        <v>7</v>
      </c>
      <c r="GV14" s="65"/>
      <c r="GW14" s="17">
        <f t="shared" si="117"/>
        <v>7.1</v>
      </c>
      <c r="GX14" s="18">
        <f t="shared" si="118"/>
        <v>7.1</v>
      </c>
      <c r="GY14" s="323" t="str">
        <f t="shared" si="119"/>
        <v>7.1</v>
      </c>
      <c r="GZ14" s="22" t="str">
        <f t="shared" si="120"/>
        <v>B</v>
      </c>
      <c r="HA14" s="20">
        <f t="shared" si="121"/>
        <v>3</v>
      </c>
      <c r="HB14" s="20" t="str">
        <f t="shared" si="122"/>
        <v>3.0</v>
      </c>
      <c r="HC14" s="46">
        <v>3</v>
      </c>
      <c r="HD14" s="416">
        <v>3</v>
      </c>
      <c r="HE14" s="417">
        <v>8</v>
      </c>
      <c r="HF14" s="599">
        <v>9</v>
      </c>
      <c r="HG14" s="599"/>
      <c r="HH14" s="17">
        <f t="shared" si="289"/>
        <v>8.6</v>
      </c>
      <c r="HI14" s="18">
        <f t="shared" si="290"/>
        <v>8.6</v>
      </c>
      <c r="HJ14" s="323" t="str">
        <f t="shared" si="125"/>
        <v>8.6</v>
      </c>
      <c r="HK14" s="22" t="str">
        <f t="shared" si="126"/>
        <v>A</v>
      </c>
      <c r="HL14" s="20">
        <f t="shared" si="127"/>
        <v>4</v>
      </c>
      <c r="HM14" s="20" t="str">
        <f t="shared" si="128"/>
        <v>4.0</v>
      </c>
      <c r="HN14" s="46">
        <v>2</v>
      </c>
      <c r="HO14" s="416">
        <v>2</v>
      </c>
      <c r="HP14" s="406">
        <v>6.1</v>
      </c>
      <c r="HQ14" s="65">
        <v>5</v>
      </c>
      <c r="HR14" s="65"/>
      <c r="HS14" s="17">
        <f t="shared" si="129"/>
        <v>5.4</v>
      </c>
      <c r="HT14" s="18">
        <f t="shared" si="130"/>
        <v>5.4</v>
      </c>
      <c r="HU14" s="323" t="str">
        <f t="shared" si="131"/>
        <v>5.4</v>
      </c>
      <c r="HV14" s="22" t="str">
        <f t="shared" si="132"/>
        <v>D+</v>
      </c>
      <c r="HW14" s="20">
        <f t="shared" si="133"/>
        <v>1.5</v>
      </c>
      <c r="HX14" s="20" t="str">
        <f t="shared" si="134"/>
        <v>1.5</v>
      </c>
      <c r="HY14" s="46">
        <v>4</v>
      </c>
      <c r="HZ14" s="95">
        <v>4</v>
      </c>
      <c r="IA14" s="417">
        <v>7.3</v>
      </c>
      <c r="IB14" s="599">
        <v>7</v>
      </c>
      <c r="IC14" s="599"/>
      <c r="ID14" s="17">
        <f t="shared" si="135"/>
        <v>7.1</v>
      </c>
      <c r="IE14" s="18">
        <f t="shared" si="136"/>
        <v>7.1</v>
      </c>
      <c r="IF14" s="323" t="str">
        <f t="shared" si="137"/>
        <v>7.1</v>
      </c>
      <c r="IG14" s="22" t="str">
        <f t="shared" si="138"/>
        <v>B</v>
      </c>
      <c r="IH14" s="20">
        <f t="shared" si="139"/>
        <v>3</v>
      </c>
      <c r="II14" s="20" t="str">
        <f t="shared" si="140"/>
        <v>3.0</v>
      </c>
      <c r="IJ14" s="46">
        <v>1</v>
      </c>
      <c r="IK14" s="416">
        <v>1</v>
      </c>
      <c r="IL14" s="585">
        <v>8</v>
      </c>
      <c r="IM14" s="599">
        <v>6</v>
      </c>
      <c r="IN14" s="670"/>
      <c r="IO14" s="17">
        <f t="shared" si="141"/>
        <v>6.8</v>
      </c>
      <c r="IP14" s="18">
        <f t="shared" si="142"/>
        <v>6.8</v>
      </c>
      <c r="IQ14" s="323" t="str">
        <f t="shared" si="143"/>
        <v>6.8</v>
      </c>
      <c r="IR14" s="22" t="str">
        <f t="shared" si="144"/>
        <v>C+</v>
      </c>
      <c r="IS14" s="20">
        <f t="shared" si="145"/>
        <v>2.5</v>
      </c>
      <c r="IT14" s="20" t="str">
        <f t="shared" si="146"/>
        <v>2.5</v>
      </c>
      <c r="IU14" s="46">
        <v>2</v>
      </c>
      <c r="IV14" s="416">
        <v>2</v>
      </c>
      <c r="IW14" s="417">
        <v>7</v>
      </c>
      <c r="IX14" s="599">
        <v>4</v>
      </c>
      <c r="IY14" s="599"/>
      <c r="IZ14" s="17">
        <f t="shared" si="147"/>
        <v>5.2</v>
      </c>
      <c r="JA14" s="18">
        <f t="shared" si="148"/>
        <v>5.2</v>
      </c>
      <c r="JB14" s="323" t="str">
        <f t="shared" si="149"/>
        <v>5.2</v>
      </c>
      <c r="JC14" s="22" t="str">
        <f t="shared" si="150"/>
        <v>D+</v>
      </c>
      <c r="JD14" s="20">
        <f t="shared" si="151"/>
        <v>1.5</v>
      </c>
      <c r="JE14" s="20" t="str">
        <f t="shared" si="152"/>
        <v>1.5</v>
      </c>
      <c r="JF14" s="46">
        <v>3</v>
      </c>
      <c r="JG14" s="416">
        <v>3</v>
      </c>
      <c r="JH14" s="515">
        <f t="shared" si="153"/>
        <v>23</v>
      </c>
      <c r="JI14" s="35">
        <f t="shared" si="154"/>
        <v>2.3260869565217392</v>
      </c>
      <c r="JJ14" s="36" t="str">
        <f t="shared" si="155"/>
        <v>2.33</v>
      </c>
      <c r="JK14" s="37" t="str">
        <f t="shared" si="156"/>
        <v>Lên lớp</v>
      </c>
      <c r="JL14" s="289">
        <f t="shared" si="157"/>
        <v>59</v>
      </c>
      <c r="JM14" s="35">
        <f t="shared" si="158"/>
        <v>2.4491525423728815</v>
      </c>
      <c r="JN14" s="36" t="str">
        <f t="shared" si="159"/>
        <v>2.45</v>
      </c>
      <c r="JO14" s="290">
        <f t="shared" si="160"/>
        <v>23</v>
      </c>
      <c r="JP14" s="291">
        <f t="shared" si="161"/>
        <v>2.3260869565217392</v>
      </c>
      <c r="JQ14" s="679">
        <f t="shared" si="162"/>
        <v>59</v>
      </c>
      <c r="JR14" s="1036">
        <f t="shared" si="163"/>
        <v>6.5644067796610184</v>
      </c>
      <c r="JS14" s="680">
        <f t="shared" si="164"/>
        <v>2.4491525423728815</v>
      </c>
      <c r="JT14" s="37" t="str">
        <f t="shared" si="165"/>
        <v>Lên lớp</v>
      </c>
      <c r="JU14" s="225"/>
      <c r="JV14" s="417">
        <v>7.2</v>
      </c>
      <c r="JW14" s="65">
        <v>4</v>
      </c>
      <c r="JX14" s="65"/>
      <c r="JY14" s="17">
        <f t="shared" si="166"/>
        <v>5.3</v>
      </c>
      <c r="JZ14" s="18">
        <f t="shared" si="167"/>
        <v>5.3</v>
      </c>
      <c r="KA14" s="1032" t="str">
        <f t="shared" si="168"/>
        <v>5.3</v>
      </c>
      <c r="KB14" s="22" t="str">
        <f t="shared" si="169"/>
        <v>D+</v>
      </c>
      <c r="KC14" s="20">
        <f t="shared" si="170"/>
        <v>1.5</v>
      </c>
      <c r="KD14" s="20" t="str">
        <f t="shared" si="171"/>
        <v>1.5</v>
      </c>
      <c r="KE14" s="46">
        <v>3</v>
      </c>
      <c r="KF14" s="416">
        <v>3</v>
      </c>
      <c r="KG14" s="406">
        <v>7.7</v>
      </c>
      <c r="KH14" s="65">
        <v>9</v>
      </c>
      <c r="KI14" s="65"/>
      <c r="KJ14" s="17">
        <f t="shared" si="172"/>
        <v>8.5</v>
      </c>
      <c r="KK14" s="18">
        <f t="shared" si="173"/>
        <v>8.5</v>
      </c>
      <c r="KL14" s="1032" t="str">
        <f t="shared" si="174"/>
        <v>8.5</v>
      </c>
      <c r="KM14" s="22" t="str">
        <f t="shared" si="175"/>
        <v>A</v>
      </c>
      <c r="KN14" s="20">
        <f t="shared" si="176"/>
        <v>4</v>
      </c>
      <c r="KO14" s="20" t="str">
        <f t="shared" si="177"/>
        <v>4.0</v>
      </c>
      <c r="KP14" s="46">
        <v>2</v>
      </c>
      <c r="KQ14" s="416">
        <v>2</v>
      </c>
      <c r="KR14" s="406">
        <v>7.8</v>
      </c>
      <c r="KS14" s="65">
        <v>8</v>
      </c>
      <c r="KT14" s="65"/>
      <c r="KU14" s="17">
        <f t="shared" si="178"/>
        <v>7.9</v>
      </c>
      <c r="KV14" s="18">
        <f t="shared" si="179"/>
        <v>7.9</v>
      </c>
      <c r="KW14" s="1032" t="str">
        <f t="shared" si="180"/>
        <v>7.9</v>
      </c>
      <c r="KX14" s="22" t="str">
        <f t="shared" si="181"/>
        <v>B</v>
      </c>
      <c r="KY14" s="20">
        <f t="shared" si="182"/>
        <v>3</v>
      </c>
      <c r="KZ14" s="20" t="str">
        <f t="shared" si="183"/>
        <v>3.0</v>
      </c>
      <c r="LA14" s="46">
        <v>3</v>
      </c>
      <c r="LB14" s="95">
        <v>3</v>
      </c>
      <c r="LC14" s="417">
        <v>8.3000000000000007</v>
      </c>
      <c r="LD14" s="65">
        <v>8</v>
      </c>
      <c r="LE14" s="65"/>
      <c r="LF14" s="17">
        <f t="shared" si="184"/>
        <v>8.1</v>
      </c>
      <c r="LG14" s="18">
        <f t="shared" si="185"/>
        <v>8.1</v>
      </c>
      <c r="LH14" s="1032" t="str">
        <f t="shared" si="186"/>
        <v>8.1</v>
      </c>
      <c r="LI14" s="22" t="str">
        <f t="shared" si="187"/>
        <v>B+</v>
      </c>
      <c r="LJ14" s="20">
        <f t="shared" si="188"/>
        <v>3.5</v>
      </c>
      <c r="LK14" s="20" t="str">
        <f t="shared" si="189"/>
        <v>3.5</v>
      </c>
      <c r="LL14" s="46">
        <v>2</v>
      </c>
      <c r="LM14" s="416">
        <v>2</v>
      </c>
      <c r="LN14" s="406">
        <v>8</v>
      </c>
      <c r="LO14" s="65">
        <v>7</v>
      </c>
      <c r="LP14" s="65"/>
      <c r="LQ14" s="17">
        <f t="shared" si="190"/>
        <v>7.4</v>
      </c>
      <c r="LR14" s="18">
        <f t="shared" si="191"/>
        <v>7.4</v>
      </c>
      <c r="LS14" s="1032" t="str">
        <f t="shared" si="192"/>
        <v>7.4</v>
      </c>
      <c r="LT14" s="22" t="str">
        <f t="shared" si="193"/>
        <v>B</v>
      </c>
      <c r="LU14" s="20">
        <f t="shared" si="194"/>
        <v>3</v>
      </c>
      <c r="LV14" s="20" t="str">
        <f t="shared" si="195"/>
        <v>3.0</v>
      </c>
      <c r="LW14" s="46">
        <v>2</v>
      </c>
      <c r="LX14" s="95">
        <v>2</v>
      </c>
      <c r="LY14" s="417">
        <v>7.7</v>
      </c>
      <c r="LZ14" s="65">
        <v>7</v>
      </c>
      <c r="MA14" s="65"/>
      <c r="MB14" s="17">
        <f t="shared" si="196"/>
        <v>7.3</v>
      </c>
      <c r="MC14" s="18">
        <f t="shared" si="197"/>
        <v>7.3</v>
      </c>
      <c r="MD14" s="1029" t="str">
        <f t="shared" si="198"/>
        <v>7.3</v>
      </c>
      <c r="ME14" s="22" t="str">
        <f t="shared" si="199"/>
        <v>B</v>
      </c>
      <c r="MF14" s="20">
        <f t="shared" si="200"/>
        <v>3</v>
      </c>
      <c r="MG14" s="20" t="str">
        <f t="shared" si="201"/>
        <v>3.0</v>
      </c>
      <c r="MH14" s="46">
        <v>2</v>
      </c>
      <c r="MI14" s="416">
        <v>2</v>
      </c>
      <c r="MJ14" s="417">
        <v>6</v>
      </c>
      <c r="MK14" s="86">
        <v>6</v>
      </c>
      <c r="ML14" s="86"/>
      <c r="MM14" s="17">
        <f t="shared" si="202"/>
        <v>6</v>
      </c>
      <c r="MN14" s="18">
        <f t="shared" si="203"/>
        <v>6</v>
      </c>
      <c r="MO14" s="1032" t="str">
        <f t="shared" si="204"/>
        <v>6.0</v>
      </c>
      <c r="MP14" s="22" t="str">
        <f t="shared" si="205"/>
        <v>C</v>
      </c>
      <c r="MQ14" s="20">
        <f t="shared" si="206"/>
        <v>2</v>
      </c>
      <c r="MR14" s="20" t="str">
        <f t="shared" si="207"/>
        <v>2.0</v>
      </c>
      <c r="MS14" s="46">
        <v>1</v>
      </c>
      <c r="MT14" s="416">
        <v>1</v>
      </c>
      <c r="MU14" s="417">
        <v>7.2</v>
      </c>
      <c r="MV14" s="65">
        <v>6</v>
      </c>
      <c r="MW14" s="65"/>
      <c r="MX14" s="17">
        <f t="shared" si="208"/>
        <v>6.5</v>
      </c>
      <c r="MY14" s="18">
        <f t="shared" si="209"/>
        <v>6.5</v>
      </c>
      <c r="MZ14" s="1032" t="str">
        <f t="shared" si="210"/>
        <v>6.5</v>
      </c>
      <c r="NA14" s="22" t="str">
        <f t="shared" si="211"/>
        <v>C+</v>
      </c>
      <c r="NB14" s="20">
        <f t="shared" si="212"/>
        <v>2.5</v>
      </c>
      <c r="NC14" s="20" t="str">
        <f t="shared" si="213"/>
        <v>2.5</v>
      </c>
      <c r="ND14" s="46">
        <v>1</v>
      </c>
      <c r="NE14" s="416">
        <v>1</v>
      </c>
      <c r="NF14" s="417">
        <v>7.2</v>
      </c>
      <c r="NG14" s="65">
        <v>5</v>
      </c>
      <c r="NH14" s="776"/>
      <c r="NI14" s="17">
        <f t="shared" si="214"/>
        <v>5.9</v>
      </c>
      <c r="NJ14" s="18">
        <f t="shared" si="215"/>
        <v>5.9</v>
      </c>
      <c r="NK14" s="1029" t="str">
        <f t="shared" si="216"/>
        <v>5.9</v>
      </c>
      <c r="NL14" s="22" t="str">
        <f t="shared" si="217"/>
        <v>C</v>
      </c>
      <c r="NM14" s="20">
        <f t="shared" si="218"/>
        <v>2</v>
      </c>
      <c r="NN14" s="20" t="str">
        <f t="shared" si="219"/>
        <v>2.0</v>
      </c>
      <c r="NO14" s="46">
        <v>2</v>
      </c>
      <c r="NP14" s="416">
        <v>2</v>
      </c>
      <c r="NQ14" s="289">
        <f t="shared" si="220"/>
        <v>18</v>
      </c>
      <c r="NR14" s="35">
        <f t="shared" si="221"/>
        <v>2.7222222222222223</v>
      </c>
      <c r="NS14" s="36" t="str">
        <f t="shared" si="222"/>
        <v>2.72</v>
      </c>
      <c r="NT14" s="37" t="str">
        <f t="shared" si="223"/>
        <v>Lên lớp</v>
      </c>
      <c r="NU14" s="289">
        <f t="shared" si="0"/>
        <v>77</v>
      </c>
      <c r="NV14" s="35">
        <f t="shared" si="1"/>
        <v>2.5129870129870131</v>
      </c>
      <c r="NW14" s="36" t="str">
        <f t="shared" si="224"/>
        <v>2.51</v>
      </c>
      <c r="NX14" s="290">
        <f t="shared" si="225"/>
        <v>18</v>
      </c>
      <c r="NY14" s="291">
        <f t="shared" si="226"/>
        <v>2.7222222222222223</v>
      </c>
      <c r="NZ14" s="679">
        <f t="shared" si="2"/>
        <v>77</v>
      </c>
      <c r="OA14" s="1031">
        <f t="shared" si="227"/>
        <v>6.6727272727272737</v>
      </c>
      <c r="OB14" s="680">
        <f t="shared" si="3"/>
        <v>2.5129870129870131</v>
      </c>
      <c r="OC14" s="37" t="str">
        <f t="shared" si="228"/>
        <v>Lên lớp</v>
      </c>
      <c r="OD14" s="225"/>
      <c r="OE14" s="417">
        <v>6.2</v>
      </c>
      <c r="OF14" s="599">
        <v>5</v>
      </c>
      <c r="OG14" s="599"/>
      <c r="OH14" s="17">
        <f t="shared" si="229"/>
        <v>5.5</v>
      </c>
      <c r="OI14" s="18">
        <f t="shared" si="230"/>
        <v>5.5</v>
      </c>
      <c r="OJ14" s="323" t="str">
        <f t="shared" si="231"/>
        <v>5.5</v>
      </c>
      <c r="OK14" s="22" t="str">
        <f t="shared" si="232"/>
        <v>C</v>
      </c>
      <c r="OL14" s="20">
        <f t="shared" si="233"/>
        <v>2</v>
      </c>
      <c r="OM14" s="20" t="str">
        <f t="shared" si="234"/>
        <v>2.0</v>
      </c>
      <c r="ON14" s="46">
        <v>3</v>
      </c>
      <c r="OO14" s="95">
        <v>3</v>
      </c>
      <c r="OP14" s="417">
        <v>7.4</v>
      </c>
      <c r="OQ14" s="599">
        <v>6</v>
      </c>
      <c r="OR14" s="599"/>
      <c r="OS14" s="17">
        <f t="shared" si="235"/>
        <v>6.6</v>
      </c>
      <c r="OT14" s="18">
        <f t="shared" si="236"/>
        <v>6.6</v>
      </c>
      <c r="OU14" s="1028" t="str">
        <f t="shared" si="237"/>
        <v>6.6</v>
      </c>
      <c r="OV14" s="22" t="str">
        <f t="shared" si="238"/>
        <v>C+</v>
      </c>
      <c r="OW14" s="20">
        <f t="shared" si="239"/>
        <v>2.5</v>
      </c>
      <c r="OX14" s="20" t="str">
        <f t="shared" si="240"/>
        <v>2.5</v>
      </c>
      <c r="OY14" s="46">
        <v>3</v>
      </c>
      <c r="OZ14" s="416">
        <v>3</v>
      </c>
      <c r="PA14" s="417">
        <v>6.2</v>
      </c>
      <c r="PB14" s="599">
        <v>2</v>
      </c>
      <c r="PC14" s="599">
        <v>6</v>
      </c>
      <c r="PD14" s="17">
        <f t="shared" si="241"/>
        <v>3.7</v>
      </c>
      <c r="PE14" s="18">
        <f t="shared" si="242"/>
        <v>6.1</v>
      </c>
      <c r="PF14" s="323" t="str">
        <f t="shared" si="243"/>
        <v>6.1</v>
      </c>
      <c r="PG14" s="22" t="str">
        <f t="shared" si="244"/>
        <v>C</v>
      </c>
      <c r="PH14" s="20">
        <f t="shared" si="245"/>
        <v>2</v>
      </c>
      <c r="PI14" s="20" t="str">
        <f t="shared" si="246"/>
        <v>2.0</v>
      </c>
      <c r="PJ14" s="46">
        <v>1</v>
      </c>
      <c r="PK14" s="416">
        <v>1</v>
      </c>
      <c r="PL14" s="406">
        <v>7</v>
      </c>
      <c r="PM14" s="337">
        <v>7</v>
      </c>
      <c r="PN14" s="337"/>
      <c r="PO14" s="17">
        <f t="shared" si="247"/>
        <v>7</v>
      </c>
      <c r="PP14" s="18">
        <f t="shared" si="248"/>
        <v>7</v>
      </c>
      <c r="PQ14" s="323" t="str">
        <f t="shared" si="249"/>
        <v>7.0</v>
      </c>
      <c r="PR14" s="22" t="str">
        <f t="shared" si="250"/>
        <v>B</v>
      </c>
      <c r="PS14" s="20">
        <f t="shared" si="251"/>
        <v>3</v>
      </c>
      <c r="PT14" s="20" t="str">
        <f t="shared" si="252"/>
        <v>3.0</v>
      </c>
      <c r="PU14" s="46">
        <v>1</v>
      </c>
      <c r="PV14" s="416">
        <v>1</v>
      </c>
      <c r="PW14" s="406">
        <v>5.8</v>
      </c>
      <c r="PX14" s="599">
        <v>7</v>
      </c>
      <c r="PY14" s="599"/>
      <c r="PZ14" s="17">
        <f t="shared" si="253"/>
        <v>6.5</v>
      </c>
      <c r="QA14" s="18">
        <f t="shared" si="254"/>
        <v>6.5</v>
      </c>
      <c r="QB14" s="323" t="str">
        <f t="shared" si="255"/>
        <v>6.5</v>
      </c>
      <c r="QC14" s="22" t="str">
        <f t="shared" si="256"/>
        <v>C+</v>
      </c>
      <c r="QD14" s="20">
        <f t="shared" si="257"/>
        <v>2.5</v>
      </c>
      <c r="QE14" s="20" t="str">
        <f t="shared" si="258"/>
        <v>2.5</v>
      </c>
      <c r="QF14" s="46">
        <v>2</v>
      </c>
      <c r="QG14" s="416">
        <v>2</v>
      </c>
      <c r="QH14" s="417">
        <v>7.8</v>
      </c>
      <c r="QI14" s="337">
        <v>8</v>
      </c>
      <c r="QJ14" s="337"/>
      <c r="QK14" s="11">
        <f t="shared" si="259"/>
        <v>7.9</v>
      </c>
      <c r="QL14" s="16">
        <f t="shared" si="260"/>
        <v>7.9</v>
      </c>
      <c r="QM14" s="1037" t="str">
        <f t="shared" si="261"/>
        <v>7.9</v>
      </c>
      <c r="QN14" s="22" t="str">
        <f t="shared" si="262"/>
        <v>B</v>
      </c>
      <c r="QO14" s="20">
        <f t="shared" si="263"/>
        <v>3</v>
      </c>
      <c r="QP14" s="1019" t="str">
        <f t="shared" si="264"/>
        <v>3.0</v>
      </c>
      <c r="QQ14" s="46">
        <v>4</v>
      </c>
      <c r="QR14" s="196">
        <v>4</v>
      </c>
      <c r="QS14" s="515">
        <f t="shared" si="265"/>
        <v>14</v>
      </c>
      <c r="QT14" s="35">
        <f t="shared" si="266"/>
        <v>2.5357142857142856</v>
      </c>
      <c r="QU14" s="36" t="str">
        <f t="shared" si="267"/>
        <v>2.54</v>
      </c>
      <c r="QV14" s="65" t="str">
        <f t="shared" si="268"/>
        <v>Lên lớp</v>
      </c>
      <c r="QW14" s="501">
        <f t="shared" si="269"/>
        <v>91</v>
      </c>
      <c r="QX14" s="35">
        <f t="shared" si="270"/>
        <v>2.5164835164835164</v>
      </c>
      <c r="QY14" s="36" t="str">
        <f t="shared" si="271"/>
        <v>2.52</v>
      </c>
      <c r="QZ14" s="799">
        <f t="shared" si="272"/>
        <v>14</v>
      </c>
      <c r="RA14" s="1105">
        <f t="shared" si="273"/>
        <v>6.7142857142857144</v>
      </c>
      <c r="RB14" s="800">
        <f t="shared" si="274"/>
        <v>2.5357142857142856</v>
      </c>
      <c r="RC14" s="801">
        <f t="shared" si="275"/>
        <v>91</v>
      </c>
      <c r="RD14" s="1107">
        <f t="shared" si="276"/>
        <v>6.6791208791208803</v>
      </c>
      <c r="RE14" s="802">
        <f t="shared" si="277"/>
        <v>2.5164835164835164</v>
      </c>
      <c r="RF14" s="65" t="str">
        <f t="shared" si="278"/>
        <v>Lên lớp</v>
      </c>
      <c r="RG14" s="454"/>
      <c r="RH14" s="715">
        <v>9</v>
      </c>
      <c r="RI14" s="460">
        <v>9</v>
      </c>
      <c r="RJ14" s="460">
        <v>8.5</v>
      </c>
      <c r="RK14" s="1145">
        <f t="shared" si="279"/>
        <v>8.6999999999999993</v>
      </c>
      <c r="RL14" s="330" t="str">
        <f t="shared" si="280"/>
        <v>8.7</v>
      </c>
      <c r="RM14" s="1147" t="str">
        <f t="shared" si="281"/>
        <v>A</v>
      </c>
      <c r="RN14" s="1149">
        <f t="shared" si="282"/>
        <v>4</v>
      </c>
      <c r="RO14" s="1149" t="str">
        <f t="shared" si="283"/>
        <v>4.0</v>
      </c>
      <c r="RP14" s="1151">
        <v>5</v>
      </c>
      <c r="RQ14" s="416">
        <v>5</v>
      </c>
      <c r="RR14" s="289">
        <f t="shared" si="284"/>
        <v>5</v>
      </c>
      <c r="RS14" s="35">
        <f t="shared" si="285"/>
        <v>4</v>
      </c>
      <c r="RT14" s="36" t="str">
        <f t="shared" si="286"/>
        <v>4.00</v>
      </c>
      <c r="RU14" s="1159" t="str">
        <f t="shared" si="287"/>
        <v>Lên lớp</v>
      </c>
      <c r="RV14" s="1161">
        <f t="shared" si="288"/>
        <v>5</v>
      </c>
      <c r="RW14" s="291">
        <f xml:space="preserve"> (RN14*RQ14)/RV14</f>
        <v>4</v>
      </c>
    </row>
    <row r="15" spans="1:491" s="45" customFormat="1" ht="18">
      <c r="A15" s="108">
        <v>20</v>
      </c>
      <c r="B15" s="109" t="s">
        <v>87</v>
      </c>
      <c r="C15" s="114" t="s">
        <v>153</v>
      </c>
      <c r="D15" s="117" t="s">
        <v>108</v>
      </c>
      <c r="E15" s="120" t="s">
        <v>13</v>
      </c>
      <c r="F15" s="78"/>
      <c r="G15" s="115" t="s">
        <v>131</v>
      </c>
      <c r="H15" s="110" t="s">
        <v>8</v>
      </c>
      <c r="I15" s="278" t="s">
        <v>427</v>
      </c>
      <c r="J15" s="483">
        <v>6</v>
      </c>
      <c r="K15" s="327" t="str">
        <f t="shared" si="4"/>
        <v>6.0</v>
      </c>
      <c r="L15" s="465" t="str">
        <f t="shared" si="5"/>
        <v>C</v>
      </c>
      <c r="M15" s="466">
        <f t="shared" si="6"/>
        <v>2</v>
      </c>
      <c r="N15" s="436">
        <v>6.4</v>
      </c>
      <c r="O15" s="327" t="str">
        <f t="shared" si="7"/>
        <v>6.4</v>
      </c>
      <c r="P15" s="465" t="str">
        <f t="shared" si="8"/>
        <v>C</v>
      </c>
      <c r="Q15" s="466">
        <f t="shared" si="9"/>
        <v>2</v>
      </c>
      <c r="R15" s="12">
        <v>7.7</v>
      </c>
      <c r="S15" s="13">
        <v>9</v>
      </c>
      <c r="T15" s="14"/>
      <c r="U15" s="11">
        <f t="shared" si="10"/>
        <v>8.5</v>
      </c>
      <c r="V15" s="16">
        <f t="shared" si="11"/>
        <v>8.5</v>
      </c>
      <c r="W15" s="327" t="str">
        <f t="shared" si="12"/>
        <v>8.5</v>
      </c>
      <c r="X15" s="22" t="str">
        <f t="shared" si="13"/>
        <v>A</v>
      </c>
      <c r="Y15" s="20">
        <f t="shared" si="14"/>
        <v>4</v>
      </c>
      <c r="Z15" s="39" t="str">
        <f t="shared" si="15"/>
        <v>4.0</v>
      </c>
      <c r="AA15" s="46">
        <v>2</v>
      </c>
      <c r="AB15" s="92">
        <v>2</v>
      </c>
      <c r="AC15" s="168">
        <v>6.8</v>
      </c>
      <c r="AD15" s="13">
        <v>7</v>
      </c>
      <c r="AE15" s="14"/>
      <c r="AF15" s="11">
        <f t="shared" si="16"/>
        <v>6.9</v>
      </c>
      <c r="AG15" s="16">
        <f t="shared" si="17"/>
        <v>6.9</v>
      </c>
      <c r="AH15" s="327" t="str">
        <f t="shared" si="18"/>
        <v>6.9</v>
      </c>
      <c r="AI15" s="22" t="str">
        <f t="shared" si="19"/>
        <v>C+</v>
      </c>
      <c r="AJ15" s="20">
        <f t="shared" si="20"/>
        <v>2.5</v>
      </c>
      <c r="AK15" s="39" t="str">
        <f t="shared" si="21"/>
        <v>2.5</v>
      </c>
      <c r="AL15" s="46">
        <v>3</v>
      </c>
      <c r="AM15" s="97">
        <v>3</v>
      </c>
      <c r="AN15" s="66">
        <v>7</v>
      </c>
      <c r="AO15" s="13">
        <v>4</v>
      </c>
      <c r="AP15" s="14"/>
      <c r="AQ15" s="11">
        <f t="shared" si="22"/>
        <v>5.2</v>
      </c>
      <c r="AR15" s="16">
        <f t="shared" si="23"/>
        <v>5.2</v>
      </c>
      <c r="AS15" s="327" t="str">
        <f t="shared" si="24"/>
        <v>5.2</v>
      </c>
      <c r="AT15" s="22" t="str">
        <f t="shared" si="25"/>
        <v>D+</v>
      </c>
      <c r="AU15" s="20">
        <f t="shared" si="26"/>
        <v>1.5</v>
      </c>
      <c r="AV15" s="39" t="str">
        <f t="shared" si="27"/>
        <v>1.5</v>
      </c>
      <c r="AW15" s="46">
        <v>3</v>
      </c>
      <c r="AX15" s="92">
        <v>3</v>
      </c>
      <c r="AY15" s="260">
        <v>6.6</v>
      </c>
      <c r="AZ15" s="13">
        <v>7</v>
      </c>
      <c r="BA15" s="14"/>
      <c r="BB15" s="11">
        <f t="shared" si="28"/>
        <v>6.8</v>
      </c>
      <c r="BC15" s="16">
        <f t="shared" si="29"/>
        <v>6.8</v>
      </c>
      <c r="BD15" s="327" t="str">
        <f t="shared" si="30"/>
        <v>6.8</v>
      </c>
      <c r="BE15" s="22" t="str">
        <f t="shared" si="31"/>
        <v>C+</v>
      </c>
      <c r="BF15" s="20">
        <f t="shared" si="32"/>
        <v>2.5</v>
      </c>
      <c r="BG15" s="39" t="str">
        <f t="shared" si="33"/>
        <v>2.5</v>
      </c>
      <c r="BH15" s="46">
        <v>3</v>
      </c>
      <c r="BI15" s="92">
        <v>3</v>
      </c>
      <c r="BJ15" s="12">
        <v>8.1999999999999993</v>
      </c>
      <c r="BK15" s="13">
        <v>8</v>
      </c>
      <c r="BL15" s="14"/>
      <c r="BM15" s="17">
        <f t="shared" si="34"/>
        <v>8.1</v>
      </c>
      <c r="BN15" s="18">
        <f t="shared" si="35"/>
        <v>8.1</v>
      </c>
      <c r="BO15" s="323" t="str">
        <f t="shared" si="36"/>
        <v>8.1</v>
      </c>
      <c r="BP15" s="22" t="str">
        <f t="shared" si="37"/>
        <v>B+</v>
      </c>
      <c r="BQ15" s="20">
        <f t="shared" si="38"/>
        <v>3.5</v>
      </c>
      <c r="BR15" s="20" t="str">
        <f t="shared" si="39"/>
        <v>3.5</v>
      </c>
      <c r="BS15" s="46">
        <v>5</v>
      </c>
      <c r="BT15" s="92">
        <v>5</v>
      </c>
      <c r="BU15" s="289">
        <f t="shared" si="40"/>
        <v>16</v>
      </c>
      <c r="BV15" s="35">
        <f t="shared" si="41"/>
        <v>2.8125</v>
      </c>
      <c r="BW15" s="36" t="str">
        <f t="shared" si="42"/>
        <v>2.81</v>
      </c>
      <c r="BX15" s="37" t="str">
        <f t="shared" si="43"/>
        <v>Lên lớp</v>
      </c>
      <c r="BY15" s="290">
        <f t="shared" si="44"/>
        <v>16</v>
      </c>
      <c r="BZ15" s="291">
        <f t="shared" si="45"/>
        <v>2.8125</v>
      </c>
      <c r="CA15" s="37" t="str">
        <f t="shared" si="46"/>
        <v>Lên lớp</v>
      </c>
      <c r="CB15" s="391"/>
      <c r="CC15" s="394">
        <v>7.3</v>
      </c>
      <c r="CD15" s="65">
        <v>5</v>
      </c>
      <c r="CE15" s="65"/>
      <c r="CF15" s="17">
        <f t="shared" si="47"/>
        <v>5.9</v>
      </c>
      <c r="CG15" s="18">
        <f t="shared" si="48"/>
        <v>5.9</v>
      </c>
      <c r="CH15" s="323" t="str">
        <f t="shared" si="49"/>
        <v>5.9</v>
      </c>
      <c r="CI15" s="22" t="str">
        <f t="shared" si="50"/>
        <v>C</v>
      </c>
      <c r="CJ15" s="20">
        <f t="shared" si="51"/>
        <v>2</v>
      </c>
      <c r="CK15" s="20" t="str">
        <f t="shared" si="52"/>
        <v>2.0</v>
      </c>
      <c r="CL15" s="46">
        <v>2</v>
      </c>
      <c r="CM15" s="92">
        <v>2</v>
      </c>
      <c r="CN15" s="406">
        <v>5.7</v>
      </c>
      <c r="CO15" s="65">
        <v>6</v>
      </c>
      <c r="CQ15" s="17">
        <f t="shared" si="53"/>
        <v>5.9</v>
      </c>
      <c r="CR15" s="18">
        <f t="shared" si="54"/>
        <v>5.9</v>
      </c>
      <c r="CS15" s="323" t="str">
        <f t="shared" si="55"/>
        <v>5.9</v>
      </c>
      <c r="CT15" s="22" t="str">
        <f t="shared" si="56"/>
        <v>C</v>
      </c>
      <c r="CU15" s="20">
        <f t="shared" si="57"/>
        <v>2</v>
      </c>
      <c r="CV15" s="20" t="str">
        <f t="shared" si="58"/>
        <v>2.0</v>
      </c>
      <c r="CW15" s="46">
        <v>2</v>
      </c>
      <c r="CX15" s="95">
        <v>2</v>
      </c>
      <c r="CY15" s="417">
        <v>5</v>
      </c>
      <c r="CZ15" s="86">
        <v>4</v>
      </c>
      <c r="DA15" s="74"/>
      <c r="DB15" s="17">
        <f t="shared" si="59"/>
        <v>4.4000000000000004</v>
      </c>
      <c r="DC15" s="18">
        <f t="shared" si="60"/>
        <v>4.4000000000000004</v>
      </c>
      <c r="DD15" s="323" t="str">
        <f t="shared" si="61"/>
        <v>4.4</v>
      </c>
      <c r="DE15" s="22" t="str">
        <f t="shared" si="62"/>
        <v>D</v>
      </c>
      <c r="DF15" s="20">
        <f t="shared" si="63"/>
        <v>1</v>
      </c>
      <c r="DG15" s="20" t="str">
        <f t="shared" si="64"/>
        <v>1.0</v>
      </c>
      <c r="DH15" s="46">
        <v>3</v>
      </c>
      <c r="DI15" s="416">
        <v>3</v>
      </c>
      <c r="DJ15" s="417">
        <v>6.3</v>
      </c>
      <c r="DK15" s="65">
        <v>7</v>
      </c>
      <c r="DL15" s="65"/>
      <c r="DM15" s="17">
        <f t="shared" si="65"/>
        <v>6.7</v>
      </c>
      <c r="DN15" s="18">
        <f t="shared" si="66"/>
        <v>6.7</v>
      </c>
      <c r="DO15" s="1028" t="str">
        <f t="shared" si="67"/>
        <v>6.7</v>
      </c>
      <c r="DP15" s="22" t="str">
        <f t="shared" si="68"/>
        <v>C+</v>
      </c>
      <c r="DQ15" s="20">
        <f t="shared" si="69"/>
        <v>2.5</v>
      </c>
      <c r="DR15" s="20" t="str">
        <f t="shared" si="70"/>
        <v>2.5</v>
      </c>
      <c r="DS15" s="46">
        <v>4</v>
      </c>
      <c r="DT15" s="416">
        <v>4</v>
      </c>
      <c r="DU15" s="417">
        <v>7.3</v>
      </c>
      <c r="DV15" s="65">
        <v>3</v>
      </c>
      <c r="DX15" s="17">
        <f t="shared" si="71"/>
        <v>4.7</v>
      </c>
      <c r="DY15" s="18">
        <f t="shared" si="72"/>
        <v>4.7</v>
      </c>
      <c r="DZ15" s="1028" t="str">
        <f t="shared" si="73"/>
        <v>4.7</v>
      </c>
      <c r="EA15" s="22" t="str">
        <f t="shared" si="74"/>
        <v>D</v>
      </c>
      <c r="EB15" s="20">
        <f t="shared" si="75"/>
        <v>1</v>
      </c>
      <c r="EC15" s="20" t="str">
        <f t="shared" si="76"/>
        <v>1.0</v>
      </c>
      <c r="ED15" s="46">
        <v>3</v>
      </c>
      <c r="EE15" s="416">
        <v>3</v>
      </c>
      <c r="EF15" s="417">
        <v>6</v>
      </c>
      <c r="EG15" s="86">
        <v>9</v>
      </c>
      <c r="EI15" s="17">
        <f t="shared" si="77"/>
        <v>7.8</v>
      </c>
      <c r="EJ15" s="18">
        <f t="shared" si="78"/>
        <v>7.8</v>
      </c>
      <c r="EK15" s="1028" t="str">
        <f t="shared" si="79"/>
        <v>7.8</v>
      </c>
      <c r="EL15" s="22" t="str">
        <f t="shared" si="80"/>
        <v>B</v>
      </c>
      <c r="EM15" s="20">
        <f t="shared" si="81"/>
        <v>3</v>
      </c>
      <c r="EN15" s="20" t="str">
        <f t="shared" si="82"/>
        <v>3.0</v>
      </c>
      <c r="EO15" s="46">
        <v>3</v>
      </c>
      <c r="EP15" s="416">
        <v>3</v>
      </c>
      <c r="EQ15" s="417">
        <v>6.1</v>
      </c>
      <c r="ER15" s="65">
        <v>5</v>
      </c>
      <c r="ET15" s="17">
        <f t="shared" si="83"/>
        <v>5.4</v>
      </c>
      <c r="EU15" s="18">
        <f t="shared" si="84"/>
        <v>5.4</v>
      </c>
      <c r="EV15" s="1028" t="str">
        <f t="shared" si="85"/>
        <v>5.4</v>
      </c>
      <c r="EW15" s="22" t="str">
        <f t="shared" si="86"/>
        <v>D+</v>
      </c>
      <c r="EX15" s="20">
        <f t="shared" si="87"/>
        <v>1.5</v>
      </c>
      <c r="EY15" s="20" t="str">
        <f t="shared" si="88"/>
        <v>1.5</v>
      </c>
      <c r="EZ15" s="46">
        <v>3</v>
      </c>
      <c r="FA15" s="416">
        <v>3</v>
      </c>
      <c r="FB15" s="515">
        <f t="shared" si="89"/>
        <v>20</v>
      </c>
      <c r="FC15" s="35">
        <f t="shared" si="90"/>
        <v>1.875</v>
      </c>
      <c r="FD15" s="36" t="str">
        <f t="shared" si="91"/>
        <v>1.88</v>
      </c>
      <c r="FE15" s="86" t="str">
        <f t="shared" si="92"/>
        <v>Lên lớp</v>
      </c>
      <c r="FF15" s="501">
        <f t="shared" si="93"/>
        <v>36</v>
      </c>
      <c r="FG15" s="35">
        <f t="shared" si="94"/>
        <v>2.2916666666666665</v>
      </c>
      <c r="FH15" s="36" t="str">
        <f t="shared" si="95"/>
        <v>2.29</v>
      </c>
      <c r="FI15" s="530">
        <f t="shared" si="96"/>
        <v>36</v>
      </c>
      <c r="FJ15" s="502">
        <f t="shared" si="97"/>
        <v>2.2916666666666665</v>
      </c>
      <c r="FK15" s="503" t="str">
        <f t="shared" si="98"/>
        <v>Lên lớp</v>
      </c>
      <c r="FL15" s="452"/>
      <c r="FM15" s="417">
        <v>6.6</v>
      </c>
      <c r="FN15" s="65">
        <v>1</v>
      </c>
      <c r="FO15" s="65">
        <v>5</v>
      </c>
      <c r="FP15" s="17">
        <f t="shared" si="99"/>
        <v>3.2</v>
      </c>
      <c r="FQ15" s="18">
        <f t="shared" si="100"/>
        <v>5.6</v>
      </c>
      <c r="FR15" s="323" t="str">
        <f t="shared" si="101"/>
        <v>5.6</v>
      </c>
      <c r="FS15" s="22" t="str">
        <f t="shared" si="102"/>
        <v>C</v>
      </c>
      <c r="FT15" s="20">
        <f t="shared" si="103"/>
        <v>2</v>
      </c>
      <c r="FU15" s="20" t="str">
        <f t="shared" si="104"/>
        <v>2.0</v>
      </c>
      <c r="FV15" s="46">
        <v>3</v>
      </c>
      <c r="FW15" s="416">
        <v>3</v>
      </c>
      <c r="FX15" s="417">
        <v>6.2</v>
      </c>
      <c r="FY15" s="599">
        <v>7</v>
      </c>
      <c r="FZ15" s="599"/>
      <c r="GA15" s="17">
        <f t="shared" si="105"/>
        <v>6.7</v>
      </c>
      <c r="GB15" s="18">
        <f t="shared" si="106"/>
        <v>6.7</v>
      </c>
      <c r="GC15" s="323" t="str">
        <f t="shared" si="107"/>
        <v>6.7</v>
      </c>
      <c r="GD15" s="22" t="str">
        <f t="shared" si="108"/>
        <v>C+</v>
      </c>
      <c r="GE15" s="20">
        <f t="shared" si="109"/>
        <v>2.5</v>
      </c>
      <c r="GF15" s="20" t="str">
        <f t="shared" si="110"/>
        <v>2.5</v>
      </c>
      <c r="GG15" s="46">
        <v>3</v>
      </c>
      <c r="GH15" s="416">
        <v>3</v>
      </c>
      <c r="GI15" s="417">
        <v>6.8</v>
      </c>
      <c r="GJ15" s="65">
        <v>5</v>
      </c>
      <c r="GK15" s="65"/>
      <c r="GL15" s="17">
        <f t="shared" si="111"/>
        <v>5.7</v>
      </c>
      <c r="GM15" s="18">
        <f t="shared" si="112"/>
        <v>5.7</v>
      </c>
      <c r="GN15" s="323" t="str">
        <f t="shared" si="113"/>
        <v>5.7</v>
      </c>
      <c r="GO15" s="22" t="str">
        <f t="shared" si="114"/>
        <v>C</v>
      </c>
      <c r="GP15" s="20">
        <f t="shared" si="115"/>
        <v>2</v>
      </c>
      <c r="GQ15" s="20" t="str">
        <f t="shared" si="116"/>
        <v>2.0</v>
      </c>
      <c r="GR15" s="46">
        <v>2</v>
      </c>
      <c r="GS15" s="416">
        <v>2</v>
      </c>
      <c r="GT15" s="417">
        <v>5.3</v>
      </c>
      <c r="GU15" s="86">
        <v>6</v>
      </c>
      <c r="GV15" s="65"/>
      <c r="GW15" s="17">
        <f t="shared" si="117"/>
        <v>5.7</v>
      </c>
      <c r="GX15" s="18">
        <f t="shared" si="118"/>
        <v>5.7</v>
      </c>
      <c r="GY15" s="323" t="str">
        <f t="shared" si="119"/>
        <v>5.7</v>
      </c>
      <c r="GZ15" s="22" t="str">
        <f t="shared" si="120"/>
        <v>C</v>
      </c>
      <c r="HA15" s="20">
        <f t="shared" si="121"/>
        <v>2</v>
      </c>
      <c r="HB15" s="20" t="str">
        <f t="shared" si="122"/>
        <v>2.0</v>
      </c>
      <c r="HC15" s="46">
        <v>3</v>
      </c>
      <c r="HD15" s="416">
        <v>3</v>
      </c>
      <c r="HE15" s="417">
        <v>8</v>
      </c>
      <c r="HF15" s="599">
        <v>8</v>
      </c>
      <c r="HG15" s="599"/>
      <c r="HH15" s="17">
        <f t="shared" si="289"/>
        <v>8</v>
      </c>
      <c r="HI15" s="18">
        <f t="shared" si="290"/>
        <v>8</v>
      </c>
      <c r="HJ15" s="323" t="str">
        <f t="shared" si="125"/>
        <v>8.0</v>
      </c>
      <c r="HK15" s="22" t="str">
        <f t="shared" si="126"/>
        <v>B+</v>
      </c>
      <c r="HL15" s="20">
        <f t="shared" si="127"/>
        <v>3.5</v>
      </c>
      <c r="HM15" s="20" t="str">
        <f t="shared" si="128"/>
        <v>3.5</v>
      </c>
      <c r="HN15" s="46">
        <v>2</v>
      </c>
      <c r="HO15" s="416">
        <v>2</v>
      </c>
      <c r="HP15" s="406">
        <v>6</v>
      </c>
      <c r="HQ15" s="65">
        <v>8</v>
      </c>
      <c r="HR15" s="65"/>
      <c r="HS15" s="17">
        <f t="shared" si="129"/>
        <v>7.2</v>
      </c>
      <c r="HT15" s="18">
        <f t="shared" si="130"/>
        <v>7.2</v>
      </c>
      <c r="HU15" s="323" t="str">
        <f t="shared" si="131"/>
        <v>7.2</v>
      </c>
      <c r="HV15" s="22" t="str">
        <f t="shared" si="132"/>
        <v>B</v>
      </c>
      <c r="HW15" s="20">
        <f t="shared" si="133"/>
        <v>3</v>
      </c>
      <c r="HX15" s="20" t="str">
        <f t="shared" si="134"/>
        <v>3.0</v>
      </c>
      <c r="HY15" s="46">
        <v>4</v>
      </c>
      <c r="HZ15" s="95">
        <v>4</v>
      </c>
      <c r="IA15" s="417">
        <v>6.7</v>
      </c>
      <c r="IB15" s="599">
        <v>6</v>
      </c>
      <c r="IC15" s="599"/>
      <c r="ID15" s="17">
        <f t="shared" si="135"/>
        <v>6.3</v>
      </c>
      <c r="IE15" s="18">
        <f t="shared" si="136"/>
        <v>6.3</v>
      </c>
      <c r="IF15" s="323" t="str">
        <f t="shared" si="137"/>
        <v>6.3</v>
      </c>
      <c r="IG15" s="22" t="str">
        <f t="shared" si="138"/>
        <v>C</v>
      </c>
      <c r="IH15" s="20">
        <f t="shared" si="139"/>
        <v>2</v>
      </c>
      <c r="II15" s="20" t="str">
        <f t="shared" si="140"/>
        <v>2.0</v>
      </c>
      <c r="IJ15" s="46">
        <v>1</v>
      </c>
      <c r="IK15" s="416">
        <v>1</v>
      </c>
      <c r="IL15" s="585">
        <v>8.3000000000000007</v>
      </c>
      <c r="IM15" s="599">
        <v>8</v>
      </c>
      <c r="IN15" s="670"/>
      <c r="IO15" s="17">
        <f t="shared" si="141"/>
        <v>8.1</v>
      </c>
      <c r="IP15" s="18">
        <f t="shared" si="142"/>
        <v>8.1</v>
      </c>
      <c r="IQ15" s="323" t="str">
        <f t="shared" si="143"/>
        <v>8.1</v>
      </c>
      <c r="IR15" s="22" t="str">
        <f t="shared" si="144"/>
        <v>B+</v>
      </c>
      <c r="IS15" s="20">
        <f t="shared" si="145"/>
        <v>3.5</v>
      </c>
      <c r="IT15" s="20" t="str">
        <f t="shared" si="146"/>
        <v>3.5</v>
      </c>
      <c r="IU15" s="46">
        <v>2</v>
      </c>
      <c r="IV15" s="416">
        <v>2</v>
      </c>
      <c r="IW15" s="417">
        <v>7</v>
      </c>
      <c r="IX15" s="599">
        <v>6</v>
      </c>
      <c r="IY15" s="599"/>
      <c r="IZ15" s="17">
        <f t="shared" si="147"/>
        <v>6.4</v>
      </c>
      <c r="JA15" s="18">
        <f t="shared" si="148"/>
        <v>6.4</v>
      </c>
      <c r="JB15" s="323" t="str">
        <f t="shared" si="149"/>
        <v>6.4</v>
      </c>
      <c r="JC15" s="22" t="str">
        <f t="shared" si="150"/>
        <v>C</v>
      </c>
      <c r="JD15" s="20">
        <f t="shared" si="151"/>
        <v>2</v>
      </c>
      <c r="JE15" s="20" t="str">
        <f t="shared" si="152"/>
        <v>2.0</v>
      </c>
      <c r="JF15" s="46">
        <v>3</v>
      </c>
      <c r="JG15" s="416">
        <v>3</v>
      </c>
      <c r="JH15" s="515">
        <f t="shared" si="153"/>
        <v>23</v>
      </c>
      <c r="JI15" s="35">
        <f t="shared" si="154"/>
        <v>2.5</v>
      </c>
      <c r="JJ15" s="36" t="str">
        <f t="shared" si="155"/>
        <v>2.50</v>
      </c>
      <c r="JK15" s="37" t="str">
        <f t="shared" si="156"/>
        <v>Lên lớp</v>
      </c>
      <c r="JL15" s="289">
        <f t="shared" si="157"/>
        <v>59</v>
      </c>
      <c r="JM15" s="35">
        <f t="shared" si="158"/>
        <v>2.3728813559322033</v>
      </c>
      <c r="JN15" s="36" t="str">
        <f t="shared" si="159"/>
        <v>2.37</v>
      </c>
      <c r="JO15" s="290">
        <f t="shared" si="160"/>
        <v>23</v>
      </c>
      <c r="JP15" s="291">
        <f t="shared" si="161"/>
        <v>2.5</v>
      </c>
      <c r="JQ15" s="679">
        <f t="shared" si="162"/>
        <v>59</v>
      </c>
      <c r="JR15" s="1036">
        <f t="shared" si="163"/>
        <v>6.4983050847457635</v>
      </c>
      <c r="JS15" s="680">
        <f t="shared" si="164"/>
        <v>2.3728813559322033</v>
      </c>
      <c r="JT15" s="37" t="str">
        <f t="shared" si="165"/>
        <v>Lên lớp</v>
      </c>
      <c r="JU15" s="225"/>
      <c r="JV15" s="417">
        <v>7.2</v>
      </c>
      <c r="JW15" s="65">
        <v>4</v>
      </c>
      <c r="JX15" s="65"/>
      <c r="JY15" s="17">
        <f t="shared" si="166"/>
        <v>5.3</v>
      </c>
      <c r="JZ15" s="18">
        <f t="shared" si="167"/>
        <v>5.3</v>
      </c>
      <c r="KA15" s="1032" t="str">
        <f t="shared" si="168"/>
        <v>5.3</v>
      </c>
      <c r="KB15" s="22" t="str">
        <f t="shared" si="169"/>
        <v>D+</v>
      </c>
      <c r="KC15" s="20">
        <f t="shared" si="170"/>
        <v>1.5</v>
      </c>
      <c r="KD15" s="20" t="str">
        <f t="shared" si="171"/>
        <v>1.5</v>
      </c>
      <c r="KE15" s="46">
        <v>3</v>
      </c>
      <c r="KF15" s="416">
        <v>3</v>
      </c>
      <c r="KG15" s="406">
        <v>7.7</v>
      </c>
      <c r="KH15" s="65">
        <v>9</v>
      </c>
      <c r="KI15" s="65"/>
      <c r="KJ15" s="17">
        <f t="shared" si="172"/>
        <v>8.5</v>
      </c>
      <c r="KK15" s="18">
        <f t="shared" si="173"/>
        <v>8.5</v>
      </c>
      <c r="KL15" s="1032" t="str">
        <f t="shared" si="174"/>
        <v>8.5</v>
      </c>
      <c r="KM15" s="22" t="str">
        <f t="shared" si="175"/>
        <v>A</v>
      </c>
      <c r="KN15" s="20">
        <f t="shared" si="176"/>
        <v>4</v>
      </c>
      <c r="KO15" s="20" t="str">
        <f t="shared" si="177"/>
        <v>4.0</v>
      </c>
      <c r="KP15" s="46">
        <v>2</v>
      </c>
      <c r="KQ15" s="416">
        <v>2</v>
      </c>
      <c r="KR15" s="406">
        <v>8</v>
      </c>
      <c r="KS15" s="65">
        <v>7</v>
      </c>
      <c r="KT15" s="65"/>
      <c r="KU15" s="17">
        <f t="shared" si="178"/>
        <v>7.4</v>
      </c>
      <c r="KV15" s="18">
        <f t="shared" si="179"/>
        <v>7.4</v>
      </c>
      <c r="KW15" s="1032" t="str">
        <f t="shared" si="180"/>
        <v>7.4</v>
      </c>
      <c r="KX15" s="22" t="str">
        <f t="shared" si="181"/>
        <v>B</v>
      </c>
      <c r="KY15" s="20">
        <f t="shared" si="182"/>
        <v>3</v>
      </c>
      <c r="KZ15" s="20" t="str">
        <f t="shared" si="183"/>
        <v>3.0</v>
      </c>
      <c r="LA15" s="46">
        <v>3</v>
      </c>
      <c r="LB15" s="95">
        <v>3</v>
      </c>
      <c r="LC15" s="417">
        <v>8.6999999999999993</v>
      </c>
      <c r="LD15" s="65">
        <v>8</v>
      </c>
      <c r="LE15" s="65"/>
      <c r="LF15" s="17">
        <f t="shared" si="184"/>
        <v>8.3000000000000007</v>
      </c>
      <c r="LG15" s="18">
        <f t="shared" si="185"/>
        <v>8.3000000000000007</v>
      </c>
      <c r="LH15" s="1032" t="str">
        <f t="shared" si="186"/>
        <v>8.3</v>
      </c>
      <c r="LI15" s="22" t="str">
        <f t="shared" si="187"/>
        <v>B+</v>
      </c>
      <c r="LJ15" s="20">
        <f t="shared" si="188"/>
        <v>3.5</v>
      </c>
      <c r="LK15" s="20" t="str">
        <f t="shared" si="189"/>
        <v>3.5</v>
      </c>
      <c r="LL15" s="46">
        <v>2</v>
      </c>
      <c r="LM15" s="416">
        <v>2</v>
      </c>
      <c r="LN15" s="406">
        <v>5.4</v>
      </c>
      <c r="LO15" s="65">
        <v>5</v>
      </c>
      <c r="LP15" s="65"/>
      <c r="LQ15" s="17">
        <f t="shared" si="190"/>
        <v>5.2</v>
      </c>
      <c r="LR15" s="18">
        <f t="shared" si="191"/>
        <v>5.2</v>
      </c>
      <c r="LS15" s="1032" t="str">
        <f t="shared" si="192"/>
        <v>5.2</v>
      </c>
      <c r="LT15" s="22" t="str">
        <f t="shared" si="193"/>
        <v>D+</v>
      </c>
      <c r="LU15" s="20">
        <f t="shared" si="194"/>
        <v>1.5</v>
      </c>
      <c r="LV15" s="20" t="str">
        <f t="shared" si="195"/>
        <v>1.5</v>
      </c>
      <c r="LW15" s="46">
        <v>2</v>
      </c>
      <c r="LX15" s="95">
        <v>2</v>
      </c>
      <c r="LY15" s="417">
        <v>8</v>
      </c>
      <c r="LZ15" s="65">
        <v>7</v>
      </c>
      <c r="MA15" s="65"/>
      <c r="MB15" s="17">
        <f t="shared" si="196"/>
        <v>7.4</v>
      </c>
      <c r="MC15" s="18">
        <f t="shared" si="197"/>
        <v>7.4</v>
      </c>
      <c r="MD15" s="1029" t="str">
        <f t="shared" si="198"/>
        <v>7.4</v>
      </c>
      <c r="ME15" s="22" t="str">
        <f t="shared" si="199"/>
        <v>B</v>
      </c>
      <c r="MF15" s="20">
        <f t="shared" si="200"/>
        <v>3</v>
      </c>
      <c r="MG15" s="20" t="str">
        <f t="shared" si="201"/>
        <v>3.0</v>
      </c>
      <c r="MH15" s="46">
        <v>2</v>
      </c>
      <c r="MI15" s="416">
        <v>2</v>
      </c>
      <c r="MJ15" s="417">
        <v>6</v>
      </c>
      <c r="MK15" s="86">
        <v>6</v>
      </c>
      <c r="ML15" s="86"/>
      <c r="MM15" s="17">
        <f t="shared" si="202"/>
        <v>6</v>
      </c>
      <c r="MN15" s="18">
        <f t="shared" si="203"/>
        <v>6</v>
      </c>
      <c r="MO15" s="1032" t="str">
        <f t="shared" si="204"/>
        <v>6.0</v>
      </c>
      <c r="MP15" s="22" t="str">
        <f t="shared" si="205"/>
        <v>C</v>
      </c>
      <c r="MQ15" s="20">
        <f t="shared" si="206"/>
        <v>2</v>
      </c>
      <c r="MR15" s="20" t="str">
        <f t="shared" si="207"/>
        <v>2.0</v>
      </c>
      <c r="MS15" s="46">
        <v>1</v>
      </c>
      <c r="MT15" s="416">
        <v>1</v>
      </c>
      <c r="MU15" s="417">
        <v>7</v>
      </c>
      <c r="MV15" s="65">
        <v>6</v>
      </c>
      <c r="MW15" s="65"/>
      <c r="MX15" s="17">
        <f t="shared" si="208"/>
        <v>6.4</v>
      </c>
      <c r="MY15" s="18">
        <f t="shared" si="209"/>
        <v>6.4</v>
      </c>
      <c r="MZ15" s="1032" t="str">
        <f t="shared" si="210"/>
        <v>6.4</v>
      </c>
      <c r="NA15" s="22" t="str">
        <f t="shared" si="211"/>
        <v>C</v>
      </c>
      <c r="NB15" s="20">
        <f t="shared" si="212"/>
        <v>2</v>
      </c>
      <c r="NC15" s="20" t="str">
        <f t="shared" si="213"/>
        <v>2.0</v>
      </c>
      <c r="ND15" s="46">
        <v>1</v>
      </c>
      <c r="NE15" s="416">
        <v>1</v>
      </c>
      <c r="NF15" s="417">
        <v>7.4</v>
      </c>
      <c r="NG15" s="65">
        <v>5</v>
      </c>
      <c r="NH15" s="776"/>
      <c r="NI15" s="17">
        <f t="shared" si="214"/>
        <v>6</v>
      </c>
      <c r="NJ15" s="18">
        <f t="shared" si="215"/>
        <v>6</v>
      </c>
      <c r="NK15" s="1029" t="str">
        <f t="shared" si="216"/>
        <v>6.0</v>
      </c>
      <c r="NL15" s="22" t="str">
        <f t="shared" si="217"/>
        <v>C</v>
      </c>
      <c r="NM15" s="20">
        <f t="shared" si="218"/>
        <v>2</v>
      </c>
      <c r="NN15" s="20" t="str">
        <f t="shared" si="219"/>
        <v>2.0</v>
      </c>
      <c r="NO15" s="46">
        <v>2</v>
      </c>
      <c r="NP15" s="416">
        <v>2</v>
      </c>
      <c r="NQ15" s="289">
        <f t="shared" si="220"/>
        <v>18</v>
      </c>
      <c r="NR15" s="35">
        <f t="shared" si="221"/>
        <v>2.5277777777777777</v>
      </c>
      <c r="NS15" s="36" t="str">
        <f t="shared" si="222"/>
        <v>2.53</v>
      </c>
      <c r="NT15" s="37" t="str">
        <f t="shared" si="223"/>
        <v>Lên lớp</v>
      </c>
      <c r="NU15" s="289">
        <f t="shared" si="0"/>
        <v>77</v>
      </c>
      <c r="NV15" s="35">
        <f t="shared" si="1"/>
        <v>2.4090909090909092</v>
      </c>
      <c r="NW15" s="36" t="str">
        <f t="shared" si="224"/>
        <v>2.41</v>
      </c>
      <c r="NX15" s="290">
        <f t="shared" si="225"/>
        <v>18</v>
      </c>
      <c r="NY15" s="291">
        <f t="shared" si="226"/>
        <v>2.5277777777777777</v>
      </c>
      <c r="NZ15" s="679">
        <f t="shared" si="2"/>
        <v>77</v>
      </c>
      <c r="OA15" s="1031">
        <f t="shared" si="227"/>
        <v>6.5545454545454547</v>
      </c>
      <c r="OB15" s="680">
        <f t="shared" si="3"/>
        <v>2.4090909090909092</v>
      </c>
      <c r="OC15" s="37" t="str">
        <f t="shared" si="228"/>
        <v>Lên lớp</v>
      </c>
      <c r="OD15" s="225"/>
      <c r="OE15" s="417">
        <v>6.6</v>
      </c>
      <c r="OF15" s="599">
        <v>5</v>
      </c>
      <c r="OG15" s="599"/>
      <c r="OH15" s="17">
        <f t="shared" si="229"/>
        <v>5.6</v>
      </c>
      <c r="OI15" s="18">
        <f t="shared" si="230"/>
        <v>5.6</v>
      </c>
      <c r="OJ15" s="323" t="str">
        <f t="shared" si="231"/>
        <v>5.6</v>
      </c>
      <c r="OK15" s="22" t="str">
        <f t="shared" si="232"/>
        <v>C</v>
      </c>
      <c r="OL15" s="20">
        <f t="shared" si="233"/>
        <v>2</v>
      </c>
      <c r="OM15" s="20" t="str">
        <f t="shared" si="234"/>
        <v>2.0</v>
      </c>
      <c r="ON15" s="46">
        <v>3</v>
      </c>
      <c r="OO15" s="95">
        <v>3</v>
      </c>
      <c r="OP15" s="417">
        <v>7.2</v>
      </c>
      <c r="OQ15" s="599">
        <v>6</v>
      </c>
      <c r="OR15" s="599"/>
      <c r="OS15" s="17">
        <f t="shared" si="235"/>
        <v>6.5</v>
      </c>
      <c r="OT15" s="18">
        <f t="shared" si="236"/>
        <v>6.5</v>
      </c>
      <c r="OU15" s="1028" t="str">
        <f t="shared" si="237"/>
        <v>6.5</v>
      </c>
      <c r="OV15" s="22" t="str">
        <f t="shared" si="238"/>
        <v>C+</v>
      </c>
      <c r="OW15" s="20">
        <f t="shared" si="239"/>
        <v>2.5</v>
      </c>
      <c r="OX15" s="20" t="str">
        <f t="shared" si="240"/>
        <v>2.5</v>
      </c>
      <c r="OY15" s="46">
        <v>3</v>
      </c>
      <c r="OZ15" s="416">
        <v>3</v>
      </c>
      <c r="PA15" s="417">
        <v>5.6</v>
      </c>
      <c r="PB15" s="599">
        <v>2</v>
      </c>
      <c r="PC15" s="599">
        <v>5</v>
      </c>
      <c r="PD15" s="17">
        <f t="shared" si="241"/>
        <v>3.4</v>
      </c>
      <c r="PE15" s="18">
        <f t="shared" si="242"/>
        <v>5.2</v>
      </c>
      <c r="PF15" s="323" t="str">
        <f t="shared" si="243"/>
        <v>5.2</v>
      </c>
      <c r="PG15" s="22" t="str">
        <f t="shared" si="244"/>
        <v>D+</v>
      </c>
      <c r="PH15" s="20">
        <f t="shared" si="245"/>
        <v>1.5</v>
      </c>
      <c r="PI15" s="20" t="str">
        <f t="shared" si="246"/>
        <v>1.5</v>
      </c>
      <c r="PJ15" s="46">
        <v>1</v>
      </c>
      <c r="PK15" s="416">
        <v>1</v>
      </c>
      <c r="PL15" s="406">
        <v>6</v>
      </c>
      <c r="PM15" s="337">
        <v>6</v>
      </c>
      <c r="PN15" s="337"/>
      <c r="PO15" s="17">
        <f t="shared" si="247"/>
        <v>6</v>
      </c>
      <c r="PP15" s="18">
        <f t="shared" si="248"/>
        <v>6</v>
      </c>
      <c r="PQ15" s="323" t="str">
        <f t="shared" si="249"/>
        <v>6.0</v>
      </c>
      <c r="PR15" s="22" t="str">
        <f t="shared" si="250"/>
        <v>C</v>
      </c>
      <c r="PS15" s="20">
        <f t="shared" si="251"/>
        <v>2</v>
      </c>
      <c r="PT15" s="20" t="str">
        <f t="shared" si="252"/>
        <v>2.0</v>
      </c>
      <c r="PU15" s="46">
        <v>1</v>
      </c>
      <c r="PV15" s="416">
        <v>1</v>
      </c>
      <c r="PW15" s="406">
        <v>5.4</v>
      </c>
      <c r="PX15" s="599">
        <v>6</v>
      </c>
      <c r="PY15" s="599"/>
      <c r="PZ15" s="17">
        <f t="shared" si="253"/>
        <v>5.8</v>
      </c>
      <c r="QA15" s="18">
        <f t="shared" si="254"/>
        <v>5.8</v>
      </c>
      <c r="QB15" s="323" t="str">
        <f t="shared" si="255"/>
        <v>5.8</v>
      </c>
      <c r="QC15" s="22" t="str">
        <f t="shared" si="256"/>
        <v>C</v>
      </c>
      <c r="QD15" s="20">
        <f t="shared" si="257"/>
        <v>2</v>
      </c>
      <c r="QE15" s="20" t="str">
        <f t="shared" si="258"/>
        <v>2.0</v>
      </c>
      <c r="QF15" s="46">
        <v>2</v>
      </c>
      <c r="QG15" s="416">
        <v>2</v>
      </c>
      <c r="QH15" s="417">
        <v>8.8000000000000007</v>
      </c>
      <c r="QI15" s="337">
        <v>8.5</v>
      </c>
      <c r="QJ15" s="337"/>
      <c r="QK15" s="11">
        <f t="shared" si="259"/>
        <v>8.6</v>
      </c>
      <c r="QL15" s="16">
        <f t="shared" si="260"/>
        <v>8.6</v>
      </c>
      <c r="QM15" s="1037" t="str">
        <f t="shared" si="261"/>
        <v>8.6</v>
      </c>
      <c r="QN15" s="22" t="str">
        <f t="shared" si="262"/>
        <v>A</v>
      </c>
      <c r="QO15" s="20">
        <f t="shared" si="263"/>
        <v>4</v>
      </c>
      <c r="QP15" s="1019" t="str">
        <f t="shared" si="264"/>
        <v>4.0</v>
      </c>
      <c r="QQ15" s="46">
        <v>4</v>
      </c>
      <c r="QR15" s="196">
        <v>4</v>
      </c>
      <c r="QS15" s="515">
        <f t="shared" si="265"/>
        <v>14</v>
      </c>
      <c r="QT15" s="35">
        <f t="shared" si="266"/>
        <v>2.6428571428571428</v>
      </c>
      <c r="QU15" s="36" t="str">
        <f t="shared" si="267"/>
        <v>2.64</v>
      </c>
      <c r="QV15" s="65" t="str">
        <f t="shared" si="268"/>
        <v>Lên lớp</v>
      </c>
      <c r="QW15" s="501">
        <f t="shared" si="269"/>
        <v>91</v>
      </c>
      <c r="QX15" s="35">
        <f t="shared" si="270"/>
        <v>2.4450549450549453</v>
      </c>
      <c r="QY15" s="36" t="str">
        <f t="shared" si="271"/>
        <v>2.45</v>
      </c>
      <c r="QZ15" s="799">
        <f t="shared" si="272"/>
        <v>14</v>
      </c>
      <c r="RA15" s="1105">
        <f t="shared" si="273"/>
        <v>6.6785714285714288</v>
      </c>
      <c r="RB15" s="800">
        <f t="shared" si="274"/>
        <v>2.6428571428571428</v>
      </c>
      <c r="RC15" s="801">
        <f t="shared" si="275"/>
        <v>91</v>
      </c>
      <c r="RD15" s="1107">
        <f t="shared" si="276"/>
        <v>6.5736263736263743</v>
      </c>
      <c r="RE15" s="802">
        <f t="shared" si="277"/>
        <v>2.4450549450549453</v>
      </c>
      <c r="RF15" s="65" t="str">
        <f t="shared" si="278"/>
        <v>Lên lớp</v>
      </c>
      <c r="RG15" s="454"/>
      <c r="RH15" s="715">
        <v>8.5</v>
      </c>
      <c r="RI15" s="460">
        <v>8.5</v>
      </c>
      <c r="RJ15" s="460">
        <v>8.3000000000000007</v>
      </c>
      <c r="RK15" s="1145">
        <f t="shared" si="279"/>
        <v>8.4</v>
      </c>
      <c r="RL15" s="330" t="str">
        <f t="shared" si="280"/>
        <v>8.4</v>
      </c>
      <c r="RM15" s="1147" t="str">
        <f t="shared" si="281"/>
        <v>B+</v>
      </c>
      <c r="RN15" s="1149">
        <f t="shared" si="282"/>
        <v>3.5</v>
      </c>
      <c r="RO15" s="1149" t="str">
        <f t="shared" si="283"/>
        <v>3.5</v>
      </c>
      <c r="RP15" s="1151">
        <v>5</v>
      </c>
      <c r="RQ15" s="416">
        <v>5</v>
      </c>
      <c r="RR15" s="289">
        <f t="shared" si="284"/>
        <v>5</v>
      </c>
      <c r="RS15" s="35">
        <f t="shared" si="285"/>
        <v>3.5</v>
      </c>
      <c r="RT15" s="36" t="str">
        <f t="shared" si="286"/>
        <v>3.50</v>
      </c>
      <c r="RU15" s="1159" t="str">
        <f t="shared" si="287"/>
        <v>Lên lớp</v>
      </c>
      <c r="RV15" s="1161">
        <f t="shared" si="288"/>
        <v>5</v>
      </c>
      <c r="RW15" s="291">
        <f xml:space="preserve"> (RN15*RQ15)/RV15</f>
        <v>3.5</v>
      </c>
    </row>
    <row r="16" spans="1:491" s="195" customFormat="1" ht="18">
      <c r="A16" s="170">
        <v>21</v>
      </c>
      <c r="B16" s="171" t="s">
        <v>87</v>
      </c>
      <c r="C16" s="172" t="s">
        <v>154</v>
      </c>
      <c r="D16" s="173" t="s">
        <v>109</v>
      </c>
      <c r="E16" s="174" t="s">
        <v>110</v>
      </c>
      <c r="F16" s="175"/>
      <c r="G16" s="176" t="s">
        <v>132</v>
      </c>
      <c r="H16" s="177" t="s">
        <v>8</v>
      </c>
      <c r="I16" s="279" t="s">
        <v>428</v>
      </c>
      <c r="J16" s="484">
        <v>5.8</v>
      </c>
      <c r="K16" s="327" t="str">
        <f t="shared" si="4"/>
        <v>5.8</v>
      </c>
      <c r="L16" s="465" t="str">
        <f t="shared" si="5"/>
        <v>C</v>
      </c>
      <c r="M16" s="466">
        <f t="shared" si="6"/>
        <v>2</v>
      </c>
      <c r="N16" s="437">
        <v>7.1</v>
      </c>
      <c r="O16" s="327" t="str">
        <f t="shared" si="7"/>
        <v>7.1</v>
      </c>
      <c r="P16" s="465" t="str">
        <f t="shared" si="8"/>
        <v>B</v>
      </c>
      <c r="Q16" s="466">
        <f t="shared" si="9"/>
        <v>3</v>
      </c>
      <c r="R16" s="182">
        <v>7.7</v>
      </c>
      <c r="S16" s="183">
        <v>8</v>
      </c>
      <c r="T16" s="184"/>
      <c r="U16" s="11">
        <f t="shared" si="10"/>
        <v>7.9</v>
      </c>
      <c r="V16" s="16">
        <f t="shared" si="11"/>
        <v>7.9</v>
      </c>
      <c r="W16" s="327" t="str">
        <f t="shared" si="12"/>
        <v>7.9</v>
      </c>
      <c r="X16" s="179" t="str">
        <f t="shared" si="13"/>
        <v>B</v>
      </c>
      <c r="Y16" s="180">
        <f t="shared" si="14"/>
        <v>3</v>
      </c>
      <c r="Z16" s="181" t="str">
        <f t="shared" si="15"/>
        <v>3.0</v>
      </c>
      <c r="AA16" s="185">
        <v>2</v>
      </c>
      <c r="AB16" s="186">
        <v>2</v>
      </c>
      <c r="AC16" s="187">
        <v>6.5</v>
      </c>
      <c r="AD16" s="183">
        <v>6</v>
      </c>
      <c r="AE16" s="184"/>
      <c r="AF16" s="11">
        <f t="shared" si="16"/>
        <v>6.2</v>
      </c>
      <c r="AG16" s="16">
        <f t="shared" si="17"/>
        <v>6.2</v>
      </c>
      <c r="AH16" s="327" t="str">
        <f t="shared" si="18"/>
        <v>6.2</v>
      </c>
      <c r="AI16" s="22" t="str">
        <f t="shared" si="19"/>
        <v>C</v>
      </c>
      <c r="AJ16" s="20">
        <f t="shared" si="20"/>
        <v>2</v>
      </c>
      <c r="AK16" s="39" t="str">
        <f t="shared" si="21"/>
        <v>2.0</v>
      </c>
      <c r="AL16" s="46">
        <v>3</v>
      </c>
      <c r="AM16" s="97">
        <v>3</v>
      </c>
      <c r="AN16" s="189">
        <v>6.8</v>
      </c>
      <c r="AO16" s="183">
        <v>6</v>
      </c>
      <c r="AP16" s="184"/>
      <c r="AQ16" s="11">
        <f t="shared" si="22"/>
        <v>6.3</v>
      </c>
      <c r="AR16" s="16">
        <f t="shared" si="23"/>
        <v>6.3</v>
      </c>
      <c r="AS16" s="327" t="str">
        <f t="shared" si="24"/>
        <v>6.3</v>
      </c>
      <c r="AT16" s="22" t="str">
        <f t="shared" si="25"/>
        <v>C</v>
      </c>
      <c r="AU16" s="20">
        <f t="shared" si="26"/>
        <v>2</v>
      </c>
      <c r="AV16" s="39" t="str">
        <f t="shared" si="27"/>
        <v>2.0</v>
      </c>
      <c r="AW16" s="46">
        <v>3</v>
      </c>
      <c r="AX16" s="92">
        <v>3</v>
      </c>
      <c r="AY16" s="260">
        <v>6.1</v>
      </c>
      <c r="AZ16" s="183">
        <v>3</v>
      </c>
      <c r="BA16" s="184"/>
      <c r="BB16" s="11">
        <f t="shared" si="28"/>
        <v>4.2</v>
      </c>
      <c r="BC16" s="16">
        <f t="shared" si="29"/>
        <v>4.2</v>
      </c>
      <c r="BD16" s="327" t="str">
        <f t="shared" si="30"/>
        <v>4.2</v>
      </c>
      <c r="BE16" s="22" t="str">
        <f t="shared" si="31"/>
        <v>D</v>
      </c>
      <c r="BF16" s="20">
        <f t="shared" si="32"/>
        <v>1</v>
      </c>
      <c r="BG16" s="39" t="str">
        <f t="shared" si="33"/>
        <v>1.0</v>
      </c>
      <c r="BH16" s="46">
        <v>3</v>
      </c>
      <c r="BI16" s="92">
        <v>3</v>
      </c>
      <c r="BJ16" s="12">
        <v>7.9</v>
      </c>
      <c r="BK16" s="13">
        <v>7</v>
      </c>
      <c r="BL16" s="14"/>
      <c r="BM16" s="17">
        <f t="shared" si="34"/>
        <v>7.4</v>
      </c>
      <c r="BN16" s="18">
        <f t="shared" si="35"/>
        <v>7.4</v>
      </c>
      <c r="BO16" s="323" t="str">
        <f t="shared" si="36"/>
        <v>7.4</v>
      </c>
      <c r="BP16" s="22" t="str">
        <f t="shared" si="37"/>
        <v>B</v>
      </c>
      <c r="BQ16" s="20">
        <f t="shared" si="38"/>
        <v>3</v>
      </c>
      <c r="BR16" s="20" t="str">
        <f t="shared" si="39"/>
        <v>3.0</v>
      </c>
      <c r="BS16" s="46">
        <v>5</v>
      </c>
      <c r="BT16" s="92">
        <v>5</v>
      </c>
      <c r="BU16" s="289">
        <f t="shared" si="40"/>
        <v>16</v>
      </c>
      <c r="BV16" s="35">
        <f t="shared" si="41"/>
        <v>2.25</v>
      </c>
      <c r="BW16" s="36" t="str">
        <f t="shared" si="42"/>
        <v>2.25</v>
      </c>
      <c r="BX16" s="37" t="str">
        <f t="shared" si="43"/>
        <v>Lên lớp</v>
      </c>
      <c r="BY16" s="290">
        <f t="shared" si="44"/>
        <v>16</v>
      </c>
      <c r="BZ16" s="291">
        <f t="shared" si="45"/>
        <v>2.25</v>
      </c>
      <c r="CA16" s="37" t="str">
        <f t="shared" si="46"/>
        <v>Lên lớp</v>
      </c>
      <c r="CB16" s="391"/>
      <c r="CC16" s="394">
        <v>7.3</v>
      </c>
      <c r="CD16" s="65">
        <v>6</v>
      </c>
      <c r="CE16" s="65"/>
      <c r="CF16" s="17">
        <f t="shared" si="47"/>
        <v>6.5</v>
      </c>
      <c r="CG16" s="18">
        <f t="shared" si="48"/>
        <v>6.5</v>
      </c>
      <c r="CH16" s="323" t="str">
        <f t="shared" si="49"/>
        <v>6.5</v>
      </c>
      <c r="CI16" s="22" t="str">
        <f t="shared" si="50"/>
        <v>C+</v>
      </c>
      <c r="CJ16" s="20">
        <f t="shared" si="51"/>
        <v>2.5</v>
      </c>
      <c r="CK16" s="20" t="str">
        <f t="shared" si="52"/>
        <v>2.5</v>
      </c>
      <c r="CL16" s="46">
        <v>2</v>
      </c>
      <c r="CM16" s="92">
        <v>2</v>
      </c>
      <c r="CN16" s="407">
        <v>7</v>
      </c>
      <c r="CO16" s="349">
        <v>7</v>
      </c>
      <c r="CQ16" s="17">
        <f t="shared" si="53"/>
        <v>7</v>
      </c>
      <c r="CR16" s="18">
        <f t="shared" si="54"/>
        <v>7</v>
      </c>
      <c r="CS16" s="323" t="str">
        <f t="shared" si="55"/>
        <v>7.0</v>
      </c>
      <c r="CT16" s="22" t="str">
        <f t="shared" si="56"/>
        <v>B</v>
      </c>
      <c r="CU16" s="20">
        <f t="shared" si="57"/>
        <v>3</v>
      </c>
      <c r="CV16" s="20" t="str">
        <f t="shared" si="58"/>
        <v>3.0</v>
      </c>
      <c r="CW16" s="46">
        <v>2</v>
      </c>
      <c r="CX16" s="95">
        <v>2</v>
      </c>
      <c r="CY16" s="417">
        <v>5</v>
      </c>
      <c r="CZ16" s="86">
        <v>6</v>
      </c>
      <c r="DA16" s="74"/>
      <c r="DB16" s="17">
        <f t="shared" si="59"/>
        <v>5.6</v>
      </c>
      <c r="DC16" s="18">
        <f t="shared" si="60"/>
        <v>5.6</v>
      </c>
      <c r="DD16" s="323" t="str">
        <f t="shared" si="61"/>
        <v>5.6</v>
      </c>
      <c r="DE16" s="22" t="str">
        <f t="shared" si="62"/>
        <v>C</v>
      </c>
      <c r="DF16" s="20">
        <f t="shared" si="63"/>
        <v>2</v>
      </c>
      <c r="DG16" s="20" t="str">
        <f t="shared" si="64"/>
        <v>2.0</v>
      </c>
      <c r="DH16" s="46">
        <v>3</v>
      </c>
      <c r="DI16" s="416">
        <v>3</v>
      </c>
      <c r="DJ16" s="417">
        <v>5.7</v>
      </c>
      <c r="DK16" s="65">
        <v>7</v>
      </c>
      <c r="DL16" s="65"/>
      <c r="DM16" s="17">
        <f t="shared" si="65"/>
        <v>6.5</v>
      </c>
      <c r="DN16" s="18">
        <f t="shared" si="66"/>
        <v>6.5</v>
      </c>
      <c r="DO16" s="1028" t="str">
        <f t="shared" si="67"/>
        <v>6.5</v>
      </c>
      <c r="DP16" s="22" t="str">
        <f t="shared" si="68"/>
        <v>C+</v>
      </c>
      <c r="DQ16" s="20">
        <f t="shared" si="69"/>
        <v>2.5</v>
      </c>
      <c r="DR16" s="20" t="str">
        <f t="shared" si="70"/>
        <v>2.5</v>
      </c>
      <c r="DS16" s="46">
        <v>4</v>
      </c>
      <c r="DT16" s="416">
        <v>4</v>
      </c>
      <c r="DU16" s="417">
        <v>7</v>
      </c>
      <c r="DV16" s="65">
        <v>5</v>
      </c>
      <c r="DW16" s="45"/>
      <c r="DX16" s="17">
        <f t="shared" si="71"/>
        <v>5.8</v>
      </c>
      <c r="DY16" s="18">
        <f t="shared" si="72"/>
        <v>5.8</v>
      </c>
      <c r="DZ16" s="1028" t="str">
        <f t="shared" si="73"/>
        <v>5.8</v>
      </c>
      <c r="EA16" s="22" t="str">
        <f t="shared" si="74"/>
        <v>C</v>
      </c>
      <c r="EB16" s="20">
        <f t="shared" si="75"/>
        <v>2</v>
      </c>
      <c r="EC16" s="20" t="str">
        <f t="shared" si="76"/>
        <v>2.0</v>
      </c>
      <c r="ED16" s="46">
        <v>3</v>
      </c>
      <c r="EE16" s="416">
        <v>3</v>
      </c>
      <c r="EF16" s="417">
        <v>5.6</v>
      </c>
      <c r="EG16" s="86">
        <v>8</v>
      </c>
      <c r="EH16" s="45"/>
      <c r="EI16" s="17">
        <f t="shared" si="77"/>
        <v>7</v>
      </c>
      <c r="EJ16" s="18">
        <f t="shared" si="78"/>
        <v>7</v>
      </c>
      <c r="EK16" s="1028" t="str">
        <f t="shared" si="79"/>
        <v>7.0</v>
      </c>
      <c r="EL16" s="22" t="str">
        <f t="shared" si="80"/>
        <v>B</v>
      </c>
      <c r="EM16" s="20">
        <f t="shared" si="81"/>
        <v>3</v>
      </c>
      <c r="EN16" s="20" t="str">
        <f t="shared" si="82"/>
        <v>3.0</v>
      </c>
      <c r="EO16" s="46">
        <v>3</v>
      </c>
      <c r="EP16" s="416">
        <v>3</v>
      </c>
      <c r="EQ16" s="417">
        <v>6.1</v>
      </c>
      <c r="ER16" s="65">
        <v>5</v>
      </c>
      <c r="ES16" s="45"/>
      <c r="ET16" s="17">
        <f t="shared" si="83"/>
        <v>5.4</v>
      </c>
      <c r="EU16" s="18">
        <f t="shared" si="84"/>
        <v>5.4</v>
      </c>
      <c r="EV16" s="1028" t="str">
        <f t="shared" si="85"/>
        <v>5.4</v>
      </c>
      <c r="EW16" s="22" t="str">
        <f t="shared" si="86"/>
        <v>D+</v>
      </c>
      <c r="EX16" s="20">
        <f t="shared" si="87"/>
        <v>1.5</v>
      </c>
      <c r="EY16" s="20" t="str">
        <f t="shared" si="88"/>
        <v>1.5</v>
      </c>
      <c r="EZ16" s="46">
        <v>3</v>
      </c>
      <c r="FA16" s="416">
        <v>3</v>
      </c>
      <c r="FB16" s="515">
        <f t="shared" si="89"/>
        <v>20</v>
      </c>
      <c r="FC16" s="35">
        <f t="shared" si="90"/>
        <v>2.3250000000000002</v>
      </c>
      <c r="FD16" s="36" t="str">
        <f t="shared" si="91"/>
        <v>2.33</v>
      </c>
      <c r="FE16" s="86" t="str">
        <f t="shared" si="92"/>
        <v>Lên lớp</v>
      </c>
      <c r="FF16" s="501">
        <f t="shared" si="93"/>
        <v>36</v>
      </c>
      <c r="FG16" s="35">
        <f t="shared" si="94"/>
        <v>2.2916666666666665</v>
      </c>
      <c r="FH16" s="36" t="str">
        <f t="shared" si="95"/>
        <v>2.29</v>
      </c>
      <c r="FI16" s="530">
        <f t="shared" si="96"/>
        <v>36</v>
      </c>
      <c r="FJ16" s="502">
        <f t="shared" si="97"/>
        <v>2.2916666666666665</v>
      </c>
      <c r="FK16" s="503" t="str">
        <f t="shared" si="98"/>
        <v>Lên lớp</v>
      </c>
      <c r="FL16" s="452"/>
      <c r="FM16" s="417">
        <v>6.6</v>
      </c>
      <c r="FN16" s="65">
        <v>1</v>
      </c>
      <c r="FO16" s="65">
        <v>6</v>
      </c>
      <c r="FP16" s="17">
        <f t="shared" si="99"/>
        <v>3.2</v>
      </c>
      <c r="FQ16" s="18">
        <f t="shared" si="100"/>
        <v>6.2</v>
      </c>
      <c r="FR16" s="323" t="str">
        <f t="shared" si="101"/>
        <v>6.2</v>
      </c>
      <c r="FS16" s="22" t="str">
        <f t="shared" si="102"/>
        <v>C</v>
      </c>
      <c r="FT16" s="20">
        <f t="shared" si="103"/>
        <v>2</v>
      </c>
      <c r="FU16" s="20" t="str">
        <f t="shared" si="104"/>
        <v>2.0</v>
      </c>
      <c r="FV16" s="46">
        <v>3</v>
      </c>
      <c r="FW16" s="416">
        <v>3</v>
      </c>
      <c r="FX16" s="417">
        <v>6.2</v>
      </c>
      <c r="FY16" s="599">
        <v>4</v>
      </c>
      <c r="FZ16" s="599"/>
      <c r="GA16" s="17">
        <f t="shared" si="105"/>
        <v>4.9000000000000004</v>
      </c>
      <c r="GB16" s="18">
        <f t="shared" si="106"/>
        <v>4.9000000000000004</v>
      </c>
      <c r="GC16" s="323" t="str">
        <f t="shared" si="107"/>
        <v>4.9</v>
      </c>
      <c r="GD16" s="22" t="str">
        <f t="shared" si="108"/>
        <v>D</v>
      </c>
      <c r="GE16" s="20">
        <f t="shared" si="109"/>
        <v>1</v>
      </c>
      <c r="GF16" s="20" t="str">
        <f t="shared" si="110"/>
        <v>1.0</v>
      </c>
      <c r="GG16" s="46">
        <v>3</v>
      </c>
      <c r="GH16" s="416">
        <v>3</v>
      </c>
      <c r="GI16" s="417">
        <v>6.8</v>
      </c>
      <c r="GJ16" s="65">
        <v>8</v>
      </c>
      <c r="GK16" s="65"/>
      <c r="GL16" s="17">
        <f t="shared" si="111"/>
        <v>7.5</v>
      </c>
      <c r="GM16" s="18">
        <f t="shared" si="112"/>
        <v>7.5</v>
      </c>
      <c r="GN16" s="323" t="str">
        <f t="shared" si="113"/>
        <v>7.5</v>
      </c>
      <c r="GO16" s="22" t="str">
        <f t="shared" si="114"/>
        <v>B</v>
      </c>
      <c r="GP16" s="20">
        <f t="shared" si="115"/>
        <v>3</v>
      </c>
      <c r="GQ16" s="20" t="str">
        <f t="shared" si="116"/>
        <v>3.0</v>
      </c>
      <c r="GR16" s="46">
        <v>2</v>
      </c>
      <c r="GS16" s="416">
        <v>2</v>
      </c>
      <c r="GT16" s="417">
        <v>6.7</v>
      </c>
      <c r="GU16" s="86">
        <v>6</v>
      </c>
      <c r="GV16" s="65"/>
      <c r="GW16" s="17">
        <f t="shared" si="117"/>
        <v>6.3</v>
      </c>
      <c r="GX16" s="18">
        <f t="shared" si="118"/>
        <v>6.3</v>
      </c>
      <c r="GY16" s="323" t="str">
        <f t="shared" si="119"/>
        <v>6.3</v>
      </c>
      <c r="GZ16" s="22" t="str">
        <f t="shared" si="120"/>
        <v>C</v>
      </c>
      <c r="HA16" s="20">
        <f t="shared" si="121"/>
        <v>2</v>
      </c>
      <c r="HB16" s="20" t="str">
        <f t="shared" si="122"/>
        <v>2.0</v>
      </c>
      <c r="HC16" s="46">
        <v>3</v>
      </c>
      <c r="HD16" s="416">
        <v>3</v>
      </c>
      <c r="HE16" s="417">
        <v>8</v>
      </c>
      <c r="HF16" s="599">
        <v>8</v>
      </c>
      <c r="HG16" s="599"/>
      <c r="HH16" s="17">
        <f t="shared" si="289"/>
        <v>8</v>
      </c>
      <c r="HI16" s="18">
        <f t="shared" si="290"/>
        <v>8</v>
      </c>
      <c r="HJ16" s="323" t="str">
        <f t="shared" si="125"/>
        <v>8.0</v>
      </c>
      <c r="HK16" s="22" t="str">
        <f t="shared" si="126"/>
        <v>B+</v>
      </c>
      <c r="HL16" s="20">
        <f t="shared" si="127"/>
        <v>3.5</v>
      </c>
      <c r="HM16" s="20" t="str">
        <f t="shared" si="128"/>
        <v>3.5</v>
      </c>
      <c r="HN16" s="46">
        <v>2</v>
      </c>
      <c r="HO16" s="416">
        <v>2</v>
      </c>
      <c r="HP16" s="407">
        <v>6.6</v>
      </c>
      <c r="HQ16" s="349">
        <v>9</v>
      </c>
      <c r="HR16" s="349"/>
      <c r="HS16" s="17">
        <f t="shared" si="129"/>
        <v>8</v>
      </c>
      <c r="HT16" s="18">
        <f t="shared" si="130"/>
        <v>8</v>
      </c>
      <c r="HU16" s="323" t="str">
        <f t="shared" si="131"/>
        <v>8.0</v>
      </c>
      <c r="HV16" s="22" t="str">
        <f t="shared" si="132"/>
        <v>B+</v>
      </c>
      <c r="HW16" s="20">
        <f t="shared" si="133"/>
        <v>3.5</v>
      </c>
      <c r="HX16" s="20" t="str">
        <f t="shared" si="134"/>
        <v>3.5</v>
      </c>
      <c r="HY16" s="46">
        <v>4</v>
      </c>
      <c r="HZ16" s="95">
        <v>4</v>
      </c>
      <c r="IA16" s="417">
        <v>7</v>
      </c>
      <c r="IB16" s="599">
        <v>7</v>
      </c>
      <c r="IC16" s="599"/>
      <c r="ID16" s="17">
        <f t="shared" si="135"/>
        <v>7</v>
      </c>
      <c r="IE16" s="18">
        <f t="shared" si="136"/>
        <v>7</v>
      </c>
      <c r="IF16" s="323" t="str">
        <f t="shared" si="137"/>
        <v>7.0</v>
      </c>
      <c r="IG16" s="22" t="str">
        <f t="shared" si="138"/>
        <v>B</v>
      </c>
      <c r="IH16" s="20">
        <f t="shared" si="139"/>
        <v>3</v>
      </c>
      <c r="II16" s="20" t="str">
        <f t="shared" si="140"/>
        <v>3.0</v>
      </c>
      <c r="IJ16" s="46">
        <v>1</v>
      </c>
      <c r="IK16" s="416">
        <v>1</v>
      </c>
      <c r="IL16" s="585">
        <v>8.3000000000000007</v>
      </c>
      <c r="IM16" s="599">
        <v>5</v>
      </c>
      <c r="IN16" s="670"/>
      <c r="IO16" s="17">
        <f t="shared" si="141"/>
        <v>6.3</v>
      </c>
      <c r="IP16" s="18">
        <f t="shared" si="142"/>
        <v>6.3</v>
      </c>
      <c r="IQ16" s="323" t="str">
        <f t="shared" si="143"/>
        <v>6.3</v>
      </c>
      <c r="IR16" s="22" t="str">
        <f t="shared" si="144"/>
        <v>C</v>
      </c>
      <c r="IS16" s="20">
        <f t="shared" si="145"/>
        <v>2</v>
      </c>
      <c r="IT16" s="20" t="str">
        <f t="shared" si="146"/>
        <v>2.0</v>
      </c>
      <c r="IU16" s="46">
        <v>2</v>
      </c>
      <c r="IV16" s="416">
        <v>2</v>
      </c>
      <c r="IW16" s="417">
        <v>7.4</v>
      </c>
      <c r="IX16" s="599">
        <v>1</v>
      </c>
      <c r="IY16" s="599">
        <v>5</v>
      </c>
      <c r="IZ16" s="17">
        <f t="shared" si="147"/>
        <v>3.6</v>
      </c>
      <c r="JA16" s="18">
        <f t="shared" si="148"/>
        <v>6</v>
      </c>
      <c r="JB16" s="323" t="str">
        <f t="shared" si="149"/>
        <v>6.0</v>
      </c>
      <c r="JC16" s="22" t="str">
        <f t="shared" si="150"/>
        <v>C</v>
      </c>
      <c r="JD16" s="20">
        <f t="shared" si="151"/>
        <v>2</v>
      </c>
      <c r="JE16" s="20" t="str">
        <f t="shared" si="152"/>
        <v>2.0</v>
      </c>
      <c r="JF16" s="46">
        <v>3</v>
      </c>
      <c r="JG16" s="416">
        <v>3</v>
      </c>
      <c r="JH16" s="515">
        <f t="shared" si="153"/>
        <v>23</v>
      </c>
      <c r="JI16" s="35">
        <f t="shared" si="154"/>
        <v>2.3913043478260869</v>
      </c>
      <c r="JJ16" s="36" t="str">
        <f t="shared" si="155"/>
        <v>2.39</v>
      </c>
      <c r="JK16" s="37" t="str">
        <f t="shared" si="156"/>
        <v>Lên lớp</v>
      </c>
      <c r="JL16" s="289">
        <f t="shared" si="157"/>
        <v>59</v>
      </c>
      <c r="JM16" s="35">
        <f t="shared" si="158"/>
        <v>2.3305084745762712</v>
      </c>
      <c r="JN16" s="36" t="str">
        <f t="shared" si="159"/>
        <v>2.33</v>
      </c>
      <c r="JO16" s="290">
        <f t="shared" si="160"/>
        <v>23</v>
      </c>
      <c r="JP16" s="291">
        <f t="shared" si="161"/>
        <v>2.3913043478260869</v>
      </c>
      <c r="JQ16" s="679">
        <f t="shared" si="162"/>
        <v>59</v>
      </c>
      <c r="JR16" s="1036">
        <f t="shared" si="163"/>
        <v>6.4423728813559329</v>
      </c>
      <c r="JS16" s="680">
        <f t="shared" si="164"/>
        <v>2.3305084745762712</v>
      </c>
      <c r="JT16" s="37" t="str">
        <f t="shared" si="165"/>
        <v>Lên lớp</v>
      </c>
      <c r="JU16" s="345"/>
      <c r="JV16" s="417">
        <v>6.4</v>
      </c>
      <c r="JW16" s="65">
        <v>0</v>
      </c>
      <c r="JX16" s="65">
        <v>5</v>
      </c>
      <c r="JY16" s="17">
        <f t="shared" si="166"/>
        <v>2.6</v>
      </c>
      <c r="JZ16" s="18">
        <f t="shared" si="167"/>
        <v>5.6</v>
      </c>
      <c r="KA16" s="1032" t="str">
        <f t="shared" si="168"/>
        <v>5.6</v>
      </c>
      <c r="KB16" s="22" t="str">
        <f t="shared" si="169"/>
        <v>C</v>
      </c>
      <c r="KC16" s="20">
        <f t="shared" si="170"/>
        <v>2</v>
      </c>
      <c r="KD16" s="20" t="str">
        <f t="shared" si="171"/>
        <v>2.0</v>
      </c>
      <c r="KE16" s="46">
        <v>3</v>
      </c>
      <c r="KF16" s="416">
        <v>3</v>
      </c>
      <c r="KG16" s="407">
        <v>7.7</v>
      </c>
      <c r="KH16" s="349">
        <v>5</v>
      </c>
      <c r="KI16" s="349"/>
      <c r="KJ16" s="17">
        <f t="shared" si="172"/>
        <v>6.1</v>
      </c>
      <c r="KK16" s="18">
        <f t="shared" si="173"/>
        <v>6.1</v>
      </c>
      <c r="KL16" s="1032" t="str">
        <f t="shared" si="174"/>
        <v>6.1</v>
      </c>
      <c r="KM16" s="22" t="str">
        <f t="shared" si="175"/>
        <v>C</v>
      </c>
      <c r="KN16" s="20">
        <f t="shared" si="176"/>
        <v>2</v>
      </c>
      <c r="KO16" s="20" t="str">
        <f t="shared" si="177"/>
        <v>2.0</v>
      </c>
      <c r="KP16" s="46">
        <v>2</v>
      </c>
      <c r="KQ16" s="416">
        <v>2</v>
      </c>
      <c r="KR16" s="407">
        <v>7.6</v>
      </c>
      <c r="KS16" s="349">
        <v>8</v>
      </c>
      <c r="KT16" s="349"/>
      <c r="KU16" s="17">
        <f t="shared" si="178"/>
        <v>7.8</v>
      </c>
      <c r="KV16" s="18">
        <f t="shared" si="179"/>
        <v>7.8</v>
      </c>
      <c r="KW16" s="1032" t="str">
        <f t="shared" si="180"/>
        <v>7.8</v>
      </c>
      <c r="KX16" s="22" t="str">
        <f t="shared" si="181"/>
        <v>B</v>
      </c>
      <c r="KY16" s="20">
        <f t="shared" si="182"/>
        <v>3</v>
      </c>
      <c r="KZ16" s="20" t="str">
        <f t="shared" si="183"/>
        <v>3.0</v>
      </c>
      <c r="LA16" s="46">
        <v>3</v>
      </c>
      <c r="LB16" s="95">
        <v>3</v>
      </c>
      <c r="LC16" s="417">
        <v>7.7</v>
      </c>
      <c r="LD16" s="65">
        <v>7</v>
      </c>
      <c r="LE16" s="65"/>
      <c r="LF16" s="17">
        <f t="shared" si="184"/>
        <v>7.3</v>
      </c>
      <c r="LG16" s="18">
        <f t="shared" si="185"/>
        <v>7.3</v>
      </c>
      <c r="LH16" s="1032" t="str">
        <f t="shared" si="186"/>
        <v>7.3</v>
      </c>
      <c r="LI16" s="22" t="str">
        <f t="shared" si="187"/>
        <v>B</v>
      </c>
      <c r="LJ16" s="20">
        <f t="shared" si="188"/>
        <v>3</v>
      </c>
      <c r="LK16" s="20" t="str">
        <f t="shared" si="189"/>
        <v>3.0</v>
      </c>
      <c r="LL16" s="46">
        <v>2</v>
      </c>
      <c r="LM16" s="416">
        <v>2</v>
      </c>
      <c r="LN16" s="407">
        <v>6.6</v>
      </c>
      <c r="LO16" s="349">
        <v>5</v>
      </c>
      <c r="LP16" s="349"/>
      <c r="LQ16" s="17">
        <f t="shared" si="190"/>
        <v>5.6</v>
      </c>
      <c r="LR16" s="18">
        <f t="shared" si="191"/>
        <v>5.6</v>
      </c>
      <c r="LS16" s="1032" t="str">
        <f t="shared" si="192"/>
        <v>5.6</v>
      </c>
      <c r="LT16" s="22" t="str">
        <f t="shared" si="193"/>
        <v>C</v>
      </c>
      <c r="LU16" s="20">
        <f t="shared" si="194"/>
        <v>2</v>
      </c>
      <c r="LV16" s="20" t="str">
        <f t="shared" si="195"/>
        <v>2.0</v>
      </c>
      <c r="LW16" s="46">
        <v>2</v>
      </c>
      <c r="LX16" s="95">
        <v>2</v>
      </c>
      <c r="LY16" s="417">
        <v>7</v>
      </c>
      <c r="LZ16" s="65">
        <v>6</v>
      </c>
      <c r="MA16" s="65"/>
      <c r="MB16" s="17">
        <f t="shared" si="196"/>
        <v>6.4</v>
      </c>
      <c r="MC16" s="18">
        <f t="shared" si="197"/>
        <v>6.4</v>
      </c>
      <c r="MD16" s="1029" t="str">
        <f t="shared" si="198"/>
        <v>6.4</v>
      </c>
      <c r="ME16" s="22" t="str">
        <f t="shared" si="199"/>
        <v>C</v>
      </c>
      <c r="MF16" s="20">
        <f t="shared" si="200"/>
        <v>2</v>
      </c>
      <c r="MG16" s="20" t="str">
        <f t="shared" si="201"/>
        <v>2.0</v>
      </c>
      <c r="MH16" s="46">
        <v>2</v>
      </c>
      <c r="MI16" s="416">
        <v>2</v>
      </c>
      <c r="MJ16" s="417">
        <v>7</v>
      </c>
      <c r="MK16" s="86">
        <v>7</v>
      </c>
      <c r="ML16" s="86"/>
      <c r="MM16" s="17">
        <f t="shared" si="202"/>
        <v>7</v>
      </c>
      <c r="MN16" s="18">
        <f t="shared" si="203"/>
        <v>7</v>
      </c>
      <c r="MO16" s="1032" t="str">
        <f t="shared" si="204"/>
        <v>7.0</v>
      </c>
      <c r="MP16" s="22" t="str">
        <f t="shared" si="205"/>
        <v>B</v>
      </c>
      <c r="MQ16" s="20">
        <f t="shared" si="206"/>
        <v>3</v>
      </c>
      <c r="MR16" s="20" t="str">
        <f t="shared" si="207"/>
        <v>3.0</v>
      </c>
      <c r="MS16" s="46">
        <v>1</v>
      </c>
      <c r="MT16" s="416">
        <v>1</v>
      </c>
      <c r="MU16" s="417">
        <v>6.6</v>
      </c>
      <c r="MV16" s="65">
        <v>7</v>
      </c>
      <c r="MW16" s="65"/>
      <c r="MX16" s="17">
        <f t="shared" si="208"/>
        <v>6.8</v>
      </c>
      <c r="MY16" s="18">
        <f t="shared" si="209"/>
        <v>6.8</v>
      </c>
      <c r="MZ16" s="1032" t="str">
        <f t="shared" si="210"/>
        <v>6.8</v>
      </c>
      <c r="NA16" s="22" t="str">
        <f t="shared" si="211"/>
        <v>C+</v>
      </c>
      <c r="NB16" s="20">
        <f t="shared" si="212"/>
        <v>2.5</v>
      </c>
      <c r="NC16" s="20" t="str">
        <f t="shared" si="213"/>
        <v>2.5</v>
      </c>
      <c r="ND16" s="46">
        <v>1</v>
      </c>
      <c r="NE16" s="416">
        <v>1</v>
      </c>
      <c r="NF16" s="417">
        <v>6.4</v>
      </c>
      <c r="NG16" s="65">
        <v>6</v>
      </c>
      <c r="NH16" s="776"/>
      <c r="NI16" s="17">
        <f t="shared" si="214"/>
        <v>6.2</v>
      </c>
      <c r="NJ16" s="18">
        <f t="shared" si="215"/>
        <v>6.2</v>
      </c>
      <c r="NK16" s="1029" t="str">
        <f t="shared" si="216"/>
        <v>6.2</v>
      </c>
      <c r="NL16" s="22" t="str">
        <f t="shared" si="217"/>
        <v>C</v>
      </c>
      <c r="NM16" s="20">
        <f t="shared" si="218"/>
        <v>2</v>
      </c>
      <c r="NN16" s="20" t="str">
        <f t="shared" si="219"/>
        <v>2.0</v>
      </c>
      <c r="NO16" s="46">
        <v>2</v>
      </c>
      <c r="NP16" s="416">
        <v>2</v>
      </c>
      <c r="NQ16" s="289">
        <f t="shared" si="220"/>
        <v>18</v>
      </c>
      <c r="NR16" s="35">
        <f t="shared" si="221"/>
        <v>2.3611111111111112</v>
      </c>
      <c r="NS16" s="36" t="str">
        <f t="shared" si="222"/>
        <v>2.36</v>
      </c>
      <c r="NT16" s="37" t="str">
        <f t="shared" si="223"/>
        <v>Lên lớp</v>
      </c>
      <c r="NU16" s="289">
        <f t="shared" si="0"/>
        <v>77</v>
      </c>
      <c r="NV16" s="35">
        <f t="shared" si="1"/>
        <v>2.3376623376623376</v>
      </c>
      <c r="NW16" s="36" t="str">
        <f t="shared" si="224"/>
        <v>2.34</v>
      </c>
      <c r="NX16" s="290">
        <f t="shared" si="225"/>
        <v>18</v>
      </c>
      <c r="NY16" s="291">
        <f t="shared" si="226"/>
        <v>2.3611111111111112</v>
      </c>
      <c r="NZ16" s="679">
        <f t="shared" si="2"/>
        <v>77</v>
      </c>
      <c r="OA16" s="1031">
        <f t="shared" si="227"/>
        <v>6.4584415584415584</v>
      </c>
      <c r="OB16" s="680">
        <f t="shared" si="3"/>
        <v>2.3376623376623376</v>
      </c>
      <c r="OC16" s="37" t="str">
        <f t="shared" si="228"/>
        <v>Lên lớp</v>
      </c>
      <c r="OD16" s="345"/>
      <c r="OE16" s="479">
        <v>6.2</v>
      </c>
      <c r="OF16" s="611">
        <v>5</v>
      </c>
      <c r="OG16" s="611"/>
      <c r="OH16" s="17">
        <f t="shared" si="229"/>
        <v>5.5</v>
      </c>
      <c r="OI16" s="18">
        <f t="shared" si="230"/>
        <v>5.5</v>
      </c>
      <c r="OJ16" s="323" t="str">
        <f t="shared" si="231"/>
        <v>5.5</v>
      </c>
      <c r="OK16" s="22" t="str">
        <f t="shared" si="232"/>
        <v>C</v>
      </c>
      <c r="OL16" s="20">
        <f t="shared" si="233"/>
        <v>2</v>
      </c>
      <c r="OM16" s="20" t="str">
        <f t="shared" si="234"/>
        <v>2.0</v>
      </c>
      <c r="ON16" s="46">
        <v>3</v>
      </c>
      <c r="OO16" s="95">
        <v>3</v>
      </c>
      <c r="OP16" s="479">
        <v>7.4</v>
      </c>
      <c r="OQ16" s="1020"/>
      <c r="OR16" s="611">
        <v>5</v>
      </c>
      <c r="OS16" s="17">
        <f t="shared" si="235"/>
        <v>3</v>
      </c>
      <c r="OT16" s="18">
        <f t="shared" si="236"/>
        <v>6</v>
      </c>
      <c r="OU16" s="1028" t="str">
        <f t="shared" si="237"/>
        <v>6.0</v>
      </c>
      <c r="OV16" s="22" t="str">
        <f t="shared" si="238"/>
        <v>C</v>
      </c>
      <c r="OW16" s="20">
        <f t="shared" si="239"/>
        <v>2</v>
      </c>
      <c r="OX16" s="20" t="str">
        <f t="shared" si="240"/>
        <v>2.0</v>
      </c>
      <c r="OY16" s="46">
        <v>3</v>
      </c>
      <c r="OZ16" s="416">
        <v>3</v>
      </c>
      <c r="PA16" s="479">
        <v>6.6</v>
      </c>
      <c r="PB16" s="611">
        <v>7</v>
      </c>
      <c r="PC16" s="611"/>
      <c r="PD16" s="17">
        <f t="shared" si="241"/>
        <v>6.8</v>
      </c>
      <c r="PE16" s="18">
        <f t="shared" si="242"/>
        <v>6.8</v>
      </c>
      <c r="PF16" s="323" t="str">
        <f t="shared" si="243"/>
        <v>6.8</v>
      </c>
      <c r="PG16" s="22" t="str">
        <f t="shared" si="244"/>
        <v>C+</v>
      </c>
      <c r="PH16" s="20">
        <f t="shared" si="245"/>
        <v>2.5</v>
      </c>
      <c r="PI16" s="20" t="str">
        <f t="shared" si="246"/>
        <v>2.5</v>
      </c>
      <c r="PJ16" s="46">
        <v>1</v>
      </c>
      <c r="PK16" s="416">
        <v>1</v>
      </c>
      <c r="PL16" s="407">
        <v>7.5</v>
      </c>
      <c r="PM16" s="347">
        <v>7</v>
      </c>
      <c r="PN16" s="347"/>
      <c r="PO16" s="17">
        <f t="shared" si="247"/>
        <v>7.2</v>
      </c>
      <c r="PP16" s="18">
        <f t="shared" si="248"/>
        <v>7.2</v>
      </c>
      <c r="PQ16" s="323" t="str">
        <f t="shared" si="249"/>
        <v>7.2</v>
      </c>
      <c r="PR16" s="22" t="str">
        <f t="shared" si="250"/>
        <v>B</v>
      </c>
      <c r="PS16" s="20">
        <f t="shared" si="251"/>
        <v>3</v>
      </c>
      <c r="PT16" s="20" t="str">
        <f t="shared" si="252"/>
        <v>3.0</v>
      </c>
      <c r="PU16" s="46">
        <v>1</v>
      </c>
      <c r="PV16" s="416">
        <v>1</v>
      </c>
      <c r="PW16" s="407">
        <v>5</v>
      </c>
      <c r="PX16" s="611">
        <v>5</v>
      </c>
      <c r="PY16" s="611"/>
      <c r="PZ16" s="17">
        <f t="shared" si="253"/>
        <v>5</v>
      </c>
      <c r="QA16" s="18">
        <f t="shared" si="254"/>
        <v>5</v>
      </c>
      <c r="QB16" s="323" t="str">
        <f t="shared" si="255"/>
        <v>5.0</v>
      </c>
      <c r="QC16" s="22" t="str">
        <f t="shared" si="256"/>
        <v>D+</v>
      </c>
      <c r="QD16" s="20">
        <f t="shared" si="257"/>
        <v>1.5</v>
      </c>
      <c r="QE16" s="20" t="str">
        <f t="shared" si="258"/>
        <v>1.5</v>
      </c>
      <c r="QF16" s="46">
        <v>2</v>
      </c>
      <c r="QG16" s="416">
        <v>2</v>
      </c>
      <c r="QH16" s="417">
        <v>8</v>
      </c>
      <c r="QI16" s="337">
        <v>8</v>
      </c>
      <c r="QJ16" s="337"/>
      <c r="QK16" s="11">
        <f t="shared" si="259"/>
        <v>8</v>
      </c>
      <c r="QL16" s="16">
        <f t="shared" si="260"/>
        <v>8</v>
      </c>
      <c r="QM16" s="1037" t="str">
        <f t="shared" si="261"/>
        <v>8.0</v>
      </c>
      <c r="QN16" s="22" t="str">
        <f t="shared" si="262"/>
        <v>B+</v>
      </c>
      <c r="QO16" s="20">
        <f t="shared" si="263"/>
        <v>3.5</v>
      </c>
      <c r="QP16" s="1019" t="str">
        <f t="shared" si="264"/>
        <v>3.5</v>
      </c>
      <c r="QQ16" s="46">
        <v>4</v>
      </c>
      <c r="QR16" s="196">
        <v>4</v>
      </c>
      <c r="QS16" s="515">
        <f t="shared" si="265"/>
        <v>14</v>
      </c>
      <c r="QT16" s="35">
        <f t="shared" si="266"/>
        <v>2.4642857142857144</v>
      </c>
      <c r="QU16" s="36" t="str">
        <f t="shared" si="267"/>
        <v>2.46</v>
      </c>
      <c r="QV16" s="65" t="str">
        <f t="shared" si="268"/>
        <v>Lên lớp</v>
      </c>
      <c r="QW16" s="501">
        <f t="shared" si="269"/>
        <v>91</v>
      </c>
      <c r="QX16" s="35">
        <f t="shared" si="270"/>
        <v>2.3571428571428572</v>
      </c>
      <c r="QY16" s="36" t="str">
        <f t="shared" si="271"/>
        <v>2.36</v>
      </c>
      <c r="QZ16" s="799">
        <f t="shared" si="272"/>
        <v>14</v>
      </c>
      <c r="RA16" s="1105">
        <f t="shared" si="273"/>
        <v>6.4642857142857144</v>
      </c>
      <c r="RB16" s="800">
        <f t="shared" si="274"/>
        <v>2.4642857142857144</v>
      </c>
      <c r="RC16" s="801">
        <f t="shared" si="275"/>
        <v>91</v>
      </c>
      <c r="RD16" s="1107">
        <f t="shared" si="276"/>
        <v>6.4593406593406586</v>
      </c>
      <c r="RE16" s="802">
        <f t="shared" si="277"/>
        <v>2.3571428571428572</v>
      </c>
      <c r="RF16" s="65" t="str">
        <f t="shared" si="278"/>
        <v>Lên lớp</v>
      </c>
      <c r="RG16" s="454"/>
      <c r="RH16" s="715">
        <v>8</v>
      </c>
      <c r="RI16" s="460">
        <v>8.5</v>
      </c>
      <c r="RJ16" s="460">
        <v>7.4</v>
      </c>
      <c r="RK16" s="1145">
        <f t="shared" si="279"/>
        <v>7.8</v>
      </c>
      <c r="RL16" s="330" t="str">
        <f t="shared" si="280"/>
        <v>7.8</v>
      </c>
      <c r="RM16" s="1147" t="str">
        <f t="shared" si="281"/>
        <v>B</v>
      </c>
      <c r="RN16" s="1149">
        <f t="shared" si="282"/>
        <v>3</v>
      </c>
      <c r="RO16" s="1149" t="str">
        <f t="shared" si="283"/>
        <v>3.0</v>
      </c>
      <c r="RP16" s="1151">
        <v>5</v>
      </c>
      <c r="RQ16" s="416">
        <v>5</v>
      </c>
      <c r="RR16" s="289">
        <f t="shared" si="284"/>
        <v>5</v>
      </c>
      <c r="RS16" s="35">
        <f t="shared" si="285"/>
        <v>3</v>
      </c>
      <c r="RT16" s="36" t="str">
        <f t="shared" si="286"/>
        <v>3.00</v>
      </c>
      <c r="RU16" s="1159" t="str">
        <f t="shared" si="287"/>
        <v>Lên lớp</v>
      </c>
      <c r="RV16" s="1161">
        <f t="shared" si="288"/>
        <v>5</v>
      </c>
      <c r="RW16" s="291">
        <f xml:space="preserve"> (RN16*RQ16)/RV16</f>
        <v>3</v>
      </c>
    </row>
    <row r="17" spans="1:491" s="45" customFormat="1" ht="18">
      <c r="A17" s="108">
        <v>22</v>
      </c>
      <c r="B17" s="109" t="s">
        <v>87</v>
      </c>
      <c r="C17" s="114" t="s">
        <v>157</v>
      </c>
      <c r="D17" s="199" t="s">
        <v>111</v>
      </c>
      <c r="E17" s="200" t="s">
        <v>112</v>
      </c>
      <c r="F17" s="201"/>
      <c r="G17" s="115" t="s">
        <v>133</v>
      </c>
      <c r="H17" s="110" t="s">
        <v>8</v>
      </c>
      <c r="I17" s="278" t="s">
        <v>429</v>
      </c>
      <c r="J17" s="436">
        <v>5.5</v>
      </c>
      <c r="K17" s="327" t="str">
        <f t="shared" si="4"/>
        <v>5.5</v>
      </c>
      <c r="L17" s="465" t="str">
        <f t="shared" si="5"/>
        <v>C</v>
      </c>
      <c r="M17" s="466">
        <f t="shared" si="6"/>
        <v>2</v>
      </c>
      <c r="N17" s="436">
        <v>7.6</v>
      </c>
      <c r="O17" s="327" t="str">
        <f t="shared" si="7"/>
        <v>7.6</v>
      </c>
      <c r="P17" s="465" t="str">
        <f t="shared" si="8"/>
        <v>B</v>
      </c>
      <c r="Q17" s="466">
        <f t="shared" si="9"/>
        <v>3</v>
      </c>
      <c r="R17" s="12">
        <v>7.7</v>
      </c>
      <c r="S17" s="13">
        <v>9</v>
      </c>
      <c r="T17" s="14"/>
      <c r="U17" s="17">
        <f t="shared" si="10"/>
        <v>8.5</v>
      </c>
      <c r="V17" s="18">
        <f t="shared" si="11"/>
        <v>8.5</v>
      </c>
      <c r="W17" s="327" t="str">
        <f t="shared" si="12"/>
        <v>8.5</v>
      </c>
      <c r="X17" s="22" t="str">
        <f t="shared" si="13"/>
        <v>A</v>
      </c>
      <c r="Y17" s="20">
        <f t="shared" si="14"/>
        <v>4</v>
      </c>
      <c r="Z17" s="20" t="str">
        <f t="shared" si="15"/>
        <v>4.0</v>
      </c>
      <c r="AA17" s="46">
        <v>2</v>
      </c>
      <c r="AB17" s="92">
        <v>2</v>
      </c>
      <c r="AC17" s="168">
        <v>8</v>
      </c>
      <c r="AD17" s="13">
        <v>8</v>
      </c>
      <c r="AE17" s="14"/>
      <c r="AF17" s="11">
        <f t="shared" si="16"/>
        <v>8</v>
      </c>
      <c r="AG17" s="16">
        <f t="shared" si="17"/>
        <v>8</v>
      </c>
      <c r="AH17" s="327" t="str">
        <f t="shared" si="18"/>
        <v>8.0</v>
      </c>
      <c r="AI17" s="22" t="str">
        <f t="shared" si="19"/>
        <v>B+</v>
      </c>
      <c r="AJ17" s="20">
        <f t="shared" si="20"/>
        <v>3.5</v>
      </c>
      <c r="AK17" s="39" t="str">
        <f t="shared" si="21"/>
        <v>3.5</v>
      </c>
      <c r="AL17" s="46">
        <v>3</v>
      </c>
      <c r="AM17" s="97">
        <v>3</v>
      </c>
      <c r="AN17" s="66">
        <v>9.3000000000000007</v>
      </c>
      <c r="AO17" s="13">
        <v>8</v>
      </c>
      <c r="AP17" s="14"/>
      <c r="AQ17" s="11">
        <f t="shared" si="22"/>
        <v>8.5</v>
      </c>
      <c r="AR17" s="16">
        <f t="shared" si="23"/>
        <v>8.5</v>
      </c>
      <c r="AS17" s="327" t="str">
        <f t="shared" si="24"/>
        <v>8.5</v>
      </c>
      <c r="AT17" s="22" t="str">
        <f t="shared" si="25"/>
        <v>A</v>
      </c>
      <c r="AU17" s="20">
        <f t="shared" si="26"/>
        <v>4</v>
      </c>
      <c r="AV17" s="39" t="str">
        <f t="shared" si="27"/>
        <v>4.0</v>
      </c>
      <c r="AW17" s="46">
        <v>3</v>
      </c>
      <c r="AX17" s="92">
        <v>3</v>
      </c>
      <c r="AY17" s="260">
        <v>9.6999999999999993</v>
      </c>
      <c r="AZ17" s="13">
        <v>9</v>
      </c>
      <c r="BA17" s="14"/>
      <c r="BB17" s="11">
        <f t="shared" si="28"/>
        <v>9.3000000000000007</v>
      </c>
      <c r="BC17" s="16">
        <f t="shared" si="29"/>
        <v>9.3000000000000007</v>
      </c>
      <c r="BD17" s="327" t="str">
        <f t="shared" si="30"/>
        <v>9.3</v>
      </c>
      <c r="BE17" s="22" t="str">
        <f t="shared" si="31"/>
        <v>A</v>
      </c>
      <c r="BF17" s="20">
        <f t="shared" si="32"/>
        <v>4</v>
      </c>
      <c r="BG17" s="39" t="str">
        <f t="shared" si="33"/>
        <v>4.0</v>
      </c>
      <c r="BH17" s="46">
        <v>3</v>
      </c>
      <c r="BI17" s="92">
        <v>3</v>
      </c>
      <c r="BJ17" s="12">
        <v>8.1999999999999993</v>
      </c>
      <c r="BK17" s="13">
        <v>5</v>
      </c>
      <c r="BL17" s="14"/>
      <c r="BM17" s="17">
        <f t="shared" si="34"/>
        <v>6.3</v>
      </c>
      <c r="BN17" s="18">
        <f t="shared" si="35"/>
        <v>6.3</v>
      </c>
      <c r="BO17" s="323" t="str">
        <f t="shared" si="36"/>
        <v>6.3</v>
      </c>
      <c r="BP17" s="22" t="str">
        <f t="shared" si="37"/>
        <v>C</v>
      </c>
      <c r="BQ17" s="20">
        <f t="shared" si="38"/>
        <v>2</v>
      </c>
      <c r="BR17" s="20" t="str">
        <f t="shared" si="39"/>
        <v>2.0</v>
      </c>
      <c r="BS17" s="46">
        <v>5</v>
      </c>
      <c r="BT17" s="92">
        <v>5</v>
      </c>
      <c r="BU17" s="289">
        <f t="shared" si="40"/>
        <v>16</v>
      </c>
      <c r="BV17" s="35">
        <f t="shared" si="41"/>
        <v>3.28125</v>
      </c>
      <c r="BW17" s="36" t="str">
        <f t="shared" si="42"/>
        <v>3.28</v>
      </c>
      <c r="BX17" s="37" t="str">
        <f t="shared" si="43"/>
        <v>Lên lớp</v>
      </c>
      <c r="BY17" s="290">
        <f t="shared" si="44"/>
        <v>16</v>
      </c>
      <c r="BZ17" s="291">
        <f t="shared" si="45"/>
        <v>3.28125</v>
      </c>
      <c r="CA17" s="37" t="str">
        <f t="shared" si="46"/>
        <v>Lên lớp</v>
      </c>
      <c r="CB17" s="391"/>
      <c r="CC17" s="394">
        <v>8.3000000000000007</v>
      </c>
      <c r="CD17" s="65">
        <v>5</v>
      </c>
      <c r="CE17" s="65"/>
      <c r="CF17" s="17">
        <f t="shared" si="47"/>
        <v>6.3</v>
      </c>
      <c r="CG17" s="18">
        <f t="shared" si="48"/>
        <v>6.3</v>
      </c>
      <c r="CH17" s="323" t="str">
        <f t="shared" si="49"/>
        <v>6.3</v>
      </c>
      <c r="CI17" s="22" t="str">
        <f t="shared" si="50"/>
        <v>C</v>
      </c>
      <c r="CJ17" s="20">
        <f t="shared" si="51"/>
        <v>2</v>
      </c>
      <c r="CK17" s="20" t="str">
        <f t="shared" si="52"/>
        <v>2.0</v>
      </c>
      <c r="CL17" s="46">
        <v>2</v>
      </c>
      <c r="CM17" s="92">
        <v>2</v>
      </c>
      <c r="CN17" s="394">
        <v>9</v>
      </c>
      <c r="CO17" s="65">
        <v>9</v>
      </c>
      <c r="CQ17" s="17">
        <f t="shared" si="53"/>
        <v>9</v>
      </c>
      <c r="CR17" s="18">
        <f t="shared" si="54"/>
        <v>9</v>
      </c>
      <c r="CS17" s="323" t="str">
        <f t="shared" si="55"/>
        <v>9.0</v>
      </c>
      <c r="CT17" s="22" t="str">
        <f t="shared" si="56"/>
        <v>A</v>
      </c>
      <c r="CU17" s="20">
        <f t="shared" si="57"/>
        <v>4</v>
      </c>
      <c r="CV17" s="20" t="str">
        <f t="shared" si="58"/>
        <v>4.0</v>
      </c>
      <c r="CW17" s="46">
        <v>2</v>
      </c>
      <c r="CX17" s="95">
        <v>2</v>
      </c>
      <c r="CY17" s="417">
        <v>7.8</v>
      </c>
      <c r="CZ17" s="86">
        <v>9</v>
      </c>
      <c r="DA17" s="74"/>
      <c r="DB17" s="17">
        <f t="shared" si="59"/>
        <v>8.5</v>
      </c>
      <c r="DC17" s="18">
        <f t="shared" si="60"/>
        <v>8.5</v>
      </c>
      <c r="DD17" s="323" t="str">
        <f t="shared" si="61"/>
        <v>8.5</v>
      </c>
      <c r="DE17" s="22" t="str">
        <f t="shared" si="62"/>
        <v>A</v>
      </c>
      <c r="DF17" s="20">
        <f t="shared" si="63"/>
        <v>4</v>
      </c>
      <c r="DG17" s="20" t="str">
        <f t="shared" si="64"/>
        <v>4.0</v>
      </c>
      <c r="DH17" s="46">
        <v>3</v>
      </c>
      <c r="DI17" s="416">
        <v>3</v>
      </c>
      <c r="DJ17" s="417">
        <v>9.3000000000000007</v>
      </c>
      <c r="DK17" s="65">
        <v>10</v>
      </c>
      <c r="DL17" s="65"/>
      <c r="DM17" s="17">
        <f t="shared" si="65"/>
        <v>9.6999999999999993</v>
      </c>
      <c r="DN17" s="18">
        <f t="shared" si="66"/>
        <v>9.6999999999999993</v>
      </c>
      <c r="DO17" s="1028" t="str">
        <f t="shared" si="67"/>
        <v>9.7</v>
      </c>
      <c r="DP17" s="22" t="str">
        <f t="shared" si="68"/>
        <v>A</v>
      </c>
      <c r="DQ17" s="20">
        <f t="shared" si="69"/>
        <v>4</v>
      </c>
      <c r="DR17" s="20" t="str">
        <f t="shared" si="70"/>
        <v>4.0</v>
      </c>
      <c r="DS17" s="46">
        <v>4</v>
      </c>
      <c r="DT17" s="416">
        <v>4</v>
      </c>
      <c r="DU17" s="417">
        <v>9</v>
      </c>
      <c r="DV17" s="65">
        <v>8</v>
      </c>
      <c r="DX17" s="17">
        <f t="shared" si="71"/>
        <v>8.4</v>
      </c>
      <c r="DY17" s="18">
        <f t="shared" si="72"/>
        <v>8.4</v>
      </c>
      <c r="DZ17" s="1028" t="str">
        <f t="shared" si="73"/>
        <v>8.4</v>
      </c>
      <c r="EA17" s="22" t="str">
        <f t="shared" si="74"/>
        <v>B+</v>
      </c>
      <c r="EB17" s="20">
        <f t="shared" si="75"/>
        <v>3.5</v>
      </c>
      <c r="EC17" s="20" t="str">
        <f t="shared" si="76"/>
        <v>3.5</v>
      </c>
      <c r="ED17" s="46">
        <v>3</v>
      </c>
      <c r="EE17" s="416">
        <v>3</v>
      </c>
      <c r="EF17" s="417">
        <v>8.1999999999999993</v>
      </c>
      <c r="EG17" s="86">
        <v>8</v>
      </c>
      <c r="EI17" s="17">
        <f t="shared" si="77"/>
        <v>8.1</v>
      </c>
      <c r="EJ17" s="18">
        <f t="shared" si="78"/>
        <v>8.1</v>
      </c>
      <c r="EK17" s="1028" t="str">
        <f t="shared" si="79"/>
        <v>8.1</v>
      </c>
      <c r="EL17" s="22" t="str">
        <f t="shared" si="80"/>
        <v>B+</v>
      </c>
      <c r="EM17" s="20">
        <f t="shared" si="81"/>
        <v>3.5</v>
      </c>
      <c r="EN17" s="20" t="str">
        <f t="shared" si="82"/>
        <v>3.5</v>
      </c>
      <c r="EO17" s="46">
        <v>3</v>
      </c>
      <c r="EP17" s="416">
        <v>3</v>
      </c>
      <c r="EQ17" s="417">
        <v>7.6</v>
      </c>
      <c r="ER17" s="65">
        <v>7</v>
      </c>
      <c r="ET17" s="17">
        <f t="shared" si="83"/>
        <v>7.2</v>
      </c>
      <c r="EU17" s="18">
        <f t="shared" si="84"/>
        <v>7.2</v>
      </c>
      <c r="EV17" s="1028" t="str">
        <f t="shared" si="85"/>
        <v>7.2</v>
      </c>
      <c r="EW17" s="22" t="str">
        <f t="shared" si="86"/>
        <v>B</v>
      </c>
      <c r="EX17" s="20">
        <f t="shared" si="87"/>
        <v>3</v>
      </c>
      <c r="EY17" s="20" t="str">
        <f t="shared" si="88"/>
        <v>3.0</v>
      </c>
      <c r="EZ17" s="46">
        <v>3</v>
      </c>
      <c r="FA17" s="416">
        <v>3</v>
      </c>
      <c r="FB17" s="515">
        <f t="shared" si="89"/>
        <v>20</v>
      </c>
      <c r="FC17" s="35">
        <f t="shared" si="90"/>
        <v>3.5</v>
      </c>
      <c r="FD17" s="36" t="str">
        <f t="shared" si="91"/>
        <v>3.50</v>
      </c>
      <c r="FE17" s="86" t="str">
        <f t="shared" si="92"/>
        <v>Lên lớp</v>
      </c>
      <c r="FF17" s="501">
        <f t="shared" si="93"/>
        <v>36</v>
      </c>
      <c r="FG17" s="35">
        <f t="shared" si="94"/>
        <v>3.4027777777777777</v>
      </c>
      <c r="FH17" s="36" t="str">
        <f t="shared" si="95"/>
        <v>3.40</v>
      </c>
      <c r="FI17" s="530">
        <f t="shared" si="96"/>
        <v>36</v>
      </c>
      <c r="FJ17" s="502">
        <f t="shared" si="97"/>
        <v>3.4027777777777777</v>
      </c>
      <c r="FK17" s="503" t="str">
        <f t="shared" si="98"/>
        <v>Lên lớp</v>
      </c>
      <c r="FL17" s="452"/>
      <c r="FM17" s="417">
        <v>9.4</v>
      </c>
      <c r="FN17" s="65">
        <v>9</v>
      </c>
      <c r="FO17" s="65"/>
      <c r="FP17" s="17">
        <f t="shared" si="99"/>
        <v>9.1999999999999993</v>
      </c>
      <c r="FQ17" s="18">
        <f t="shared" si="100"/>
        <v>9.1999999999999993</v>
      </c>
      <c r="FR17" s="323" t="str">
        <f t="shared" si="101"/>
        <v>9.2</v>
      </c>
      <c r="FS17" s="22" t="str">
        <f t="shared" si="102"/>
        <v>A</v>
      </c>
      <c r="FT17" s="20">
        <f t="shared" si="103"/>
        <v>4</v>
      </c>
      <c r="FU17" s="20" t="str">
        <f t="shared" si="104"/>
        <v>4.0</v>
      </c>
      <c r="FV17" s="46">
        <v>3</v>
      </c>
      <c r="FW17" s="416">
        <v>3</v>
      </c>
      <c r="FX17" s="417">
        <v>8</v>
      </c>
      <c r="FY17" s="599">
        <v>8</v>
      </c>
      <c r="FZ17" s="599"/>
      <c r="GA17" s="17">
        <f t="shared" si="105"/>
        <v>8</v>
      </c>
      <c r="GB17" s="18">
        <f t="shared" si="106"/>
        <v>8</v>
      </c>
      <c r="GC17" s="323" t="str">
        <f t="shared" si="107"/>
        <v>8.0</v>
      </c>
      <c r="GD17" s="22" t="str">
        <f t="shared" si="108"/>
        <v>B+</v>
      </c>
      <c r="GE17" s="20">
        <f t="shared" si="109"/>
        <v>3.5</v>
      </c>
      <c r="GF17" s="20" t="str">
        <f t="shared" si="110"/>
        <v>3.5</v>
      </c>
      <c r="GG17" s="46">
        <v>3</v>
      </c>
      <c r="GH17" s="416">
        <v>3</v>
      </c>
      <c r="GI17" s="417">
        <v>8</v>
      </c>
      <c r="GJ17" s="65">
        <v>9</v>
      </c>
      <c r="GK17" s="65"/>
      <c r="GL17" s="17">
        <f t="shared" si="111"/>
        <v>8.6</v>
      </c>
      <c r="GM17" s="18">
        <f t="shared" si="112"/>
        <v>8.6</v>
      </c>
      <c r="GN17" s="323" t="str">
        <f t="shared" si="113"/>
        <v>8.6</v>
      </c>
      <c r="GO17" s="22" t="str">
        <f t="shared" si="114"/>
        <v>A</v>
      </c>
      <c r="GP17" s="20">
        <f t="shared" si="115"/>
        <v>4</v>
      </c>
      <c r="GQ17" s="20" t="str">
        <f t="shared" si="116"/>
        <v>4.0</v>
      </c>
      <c r="GR17" s="46">
        <v>2</v>
      </c>
      <c r="GS17" s="416">
        <v>2</v>
      </c>
      <c r="GT17" s="417">
        <v>9.6999999999999993</v>
      </c>
      <c r="GU17" s="86">
        <v>10</v>
      </c>
      <c r="GV17" s="65"/>
      <c r="GW17" s="17">
        <f t="shared" si="117"/>
        <v>9.9</v>
      </c>
      <c r="GX17" s="18">
        <f t="shared" si="118"/>
        <v>9.9</v>
      </c>
      <c r="GY17" s="323" t="str">
        <f t="shared" si="119"/>
        <v>9.9</v>
      </c>
      <c r="GZ17" s="22" t="str">
        <f t="shared" si="120"/>
        <v>A</v>
      </c>
      <c r="HA17" s="20">
        <f t="shared" si="121"/>
        <v>4</v>
      </c>
      <c r="HB17" s="20" t="str">
        <f t="shared" si="122"/>
        <v>4.0</v>
      </c>
      <c r="HC17" s="46">
        <v>3</v>
      </c>
      <c r="HD17" s="416">
        <v>3</v>
      </c>
      <c r="HE17" s="417">
        <v>8.6999999999999993</v>
      </c>
      <c r="HF17" s="599">
        <v>10</v>
      </c>
      <c r="HG17" s="599"/>
      <c r="HH17" s="17">
        <f t="shared" si="289"/>
        <v>9.5</v>
      </c>
      <c r="HI17" s="18">
        <f t="shared" si="290"/>
        <v>9.5</v>
      </c>
      <c r="HJ17" s="323" t="str">
        <f t="shared" si="125"/>
        <v>9.5</v>
      </c>
      <c r="HK17" s="22" t="str">
        <f t="shared" si="126"/>
        <v>A</v>
      </c>
      <c r="HL17" s="20">
        <f t="shared" si="127"/>
        <v>4</v>
      </c>
      <c r="HM17" s="20" t="str">
        <f t="shared" si="128"/>
        <v>4.0</v>
      </c>
      <c r="HN17" s="46">
        <v>2</v>
      </c>
      <c r="HO17" s="416">
        <v>2</v>
      </c>
      <c r="HP17" s="406">
        <v>7.7</v>
      </c>
      <c r="HQ17" s="65">
        <v>9</v>
      </c>
      <c r="HR17" s="65"/>
      <c r="HS17" s="17">
        <f t="shared" si="129"/>
        <v>8.5</v>
      </c>
      <c r="HT17" s="18">
        <f t="shared" si="130"/>
        <v>8.5</v>
      </c>
      <c r="HU17" s="323" t="str">
        <f t="shared" si="131"/>
        <v>8.5</v>
      </c>
      <c r="HV17" s="22" t="str">
        <f t="shared" si="132"/>
        <v>A</v>
      </c>
      <c r="HW17" s="20">
        <f t="shared" si="133"/>
        <v>4</v>
      </c>
      <c r="HX17" s="20" t="str">
        <f t="shared" si="134"/>
        <v>4.0</v>
      </c>
      <c r="HY17" s="46">
        <v>4</v>
      </c>
      <c r="HZ17" s="95">
        <v>4</v>
      </c>
      <c r="IA17" s="417">
        <v>8</v>
      </c>
      <c r="IB17" s="599">
        <v>7</v>
      </c>
      <c r="IC17" s="599"/>
      <c r="ID17" s="17">
        <f t="shared" si="135"/>
        <v>7.4</v>
      </c>
      <c r="IE17" s="18">
        <f t="shared" si="136"/>
        <v>7.4</v>
      </c>
      <c r="IF17" s="323" t="str">
        <f t="shared" si="137"/>
        <v>7.4</v>
      </c>
      <c r="IG17" s="22" t="str">
        <f t="shared" si="138"/>
        <v>B</v>
      </c>
      <c r="IH17" s="20">
        <f t="shared" si="139"/>
        <v>3</v>
      </c>
      <c r="II17" s="20" t="str">
        <f t="shared" si="140"/>
        <v>3.0</v>
      </c>
      <c r="IJ17" s="46">
        <v>1</v>
      </c>
      <c r="IK17" s="416">
        <v>1</v>
      </c>
      <c r="IL17" s="585">
        <v>8.6999999999999993</v>
      </c>
      <c r="IM17" s="599">
        <v>5</v>
      </c>
      <c r="IN17" s="670"/>
      <c r="IO17" s="17">
        <f t="shared" si="141"/>
        <v>6.5</v>
      </c>
      <c r="IP17" s="18">
        <f t="shared" si="142"/>
        <v>6.5</v>
      </c>
      <c r="IQ17" s="323" t="str">
        <f t="shared" si="143"/>
        <v>6.5</v>
      </c>
      <c r="IR17" s="22" t="str">
        <f t="shared" si="144"/>
        <v>C+</v>
      </c>
      <c r="IS17" s="20">
        <f t="shared" si="145"/>
        <v>2.5</v>
      </c>
      <c r="IT17" s="20" t="str">
        <f t="shared" si="146"/>
        <v>2.5</v>
      </c>
      <c r="IU17" s="46">
        <v>2</v>
      </c>
      <c r="IV17" s="416">
        <v>2</v>
      </c>
      <c r="IW17" s="417">
        <v>7</v>
      </c>
      <c r="IX17" s="599">
        <v>5</v>
      </c>
      <c r="IY17" s="599"/>
      <c r="IZ17" s="17">
        <f t="shared" si="147"/>
        <v>5.8</v>
      </c>
      <c r="JA17" s="18">
        <f t="shared" si="148"/>
        <v>5.8</v>
      </c>
      <c r="JB17" s="323" t="str">
        <f t="shared" si="149"/>
        <v>5.8</v>
      </c>
      <c r="JC17" s="22" t="str">
        <f t="shared" si="150"/>
        <v>C</v>
      </c>
      <c r="JD17" s="20">
        <f t="shared" si="151"/>
        <v>2</v>
      </c>
      <c r="JE17" s="20" t="str">
        <f t="shared" si="152"/>
        <v>2.0</v>
      </c>
      <c r="JF17" s="46">
        <v>3</v>
      </c>
      <c r="JG17" s="416">
        <v>3</v>
      </c>
      <c r="JH17" s="515">
        <f t="shared" si="153"/>
        <v>23</v>
      </c>
      <c r="JI17" s="35">
        <f t="shared" si="154"/>
        <v>3.5</v>
      </c>
      <c r="JJ17" s="36" t="str">
        <f t="shared" si="155"/>
        <v>3.50</v>
      </c>
      <c r="JK17" s="37" t="str">
        <f t="shared" si="156"/>
        <v>Lên lớp</v>
      </c>
      <c r="JL17" s="289">
        <f t="shared" si="157"/>
        <v>59</v>
      </c>
      <c r="JM17" s="35">
        <f t="shared" si="158"/>
        <v>3.4406779661016951</v>
      </c>
      <c r="JN17" s="36" t="str">
        <f t="shared" si="159"/>
        <v>3.44</v>
      </c>
      <c r="JO17" s="290">
        <f t="shared" si="160"/>
        <v>23</v>
      </c>
      <c r="JP17" s="291">
        <f t="shared" si="161"/>
        <v>3.5</v>
      </c>
      <c r="JQ17" s="679">
        <f t="shared" si="162"/>
        <v>59</v>
      </c>
      <c r="JR17" s="1036">
        <f t="shared" si="163"/>
        <v>8.1559322033898312</v>
      </c>
      <c r="JS17" s="680">
        <f t="shared" si="164"/>
        <v>3.4406779661016951</v>
      </c>
      <c r="JT17" s="37" t="str">
        <f t="shared" si="165"/>
        <v>Lên lớp</v>
      </c>
      <c r="JU17" s="225"/>
      <c r="JV17" s="417">
        <v>10</v>
      </c>
      <c r="JW17" s="65">
        <v>8</v>
      </c>
      <c r="JX17" s="65"/>
      <c r="JY17" s="17">
        <f t="shared" si="166"/>
        <v>8.8000000000000007</v>
      </c>
      <c r="JZ17" s="18">
        <f t="shared" si="167"/>
        <v>8.8000000000000007</v>
      </c>
      <c r="KA17" s="1032" t="str">
        <f t="shared" si="168"/>
        <v>8.8</v>
      </c>
      <c r="KB17" s="22" t="str">
        <f t="shared" si="169"/>
        <v>A</v>
      </c>
      <c r="KC17" s="20">
        <f t="shared" si="170"/>
        <v>4</v>
      </c>
      <c r="KD17" s="20" t="str">
        <f t="shared" si="171"/>
        <v>4.0</v>
      </c>
      <c r="KE17" s="46">
        <v>3</v>
      </c>
      <c r="KF17" s="416">
        <v>3</v>
      </c>
      <c r="KG17" s="406">
        <v>8.3000000000000007</v>
      </c>
      <c r="KH17" s="65">
        <v>9</v>
      </c>
      <c r="KI17" s="65"/>
      <c r="KJ17" s="17">
        <f t="shared" si="172"/>
        <v>8.6999999999999993</v>
      </c>
      <c r="KK17" s="18">
        <f t="shared" si="173"/>
        <v>8.6999999999999993</v>
      </c>
      <c r="KL17" s="1032" t="str">
        <f t="shared" si="174"/>
        <v>8.7</v>
      </c>
      <c r="KM17" s="22" t="str">
        <f t="shared" si="175"/>
        <v>A</v>
      </c>
      <c r="KN17" s="20">
        <f t="shared" si="176"/>
        <v>4</v>
      </c>
      <c r="KO17" s="20" t="str">
        <f t="shared" si="177"/>
        <v>4.0</v>
      </c>
      <c r="KP17" s="46">
        <v>2</v>
      </c>
      <c r="KQ17" s="416">
        <v>2</v>
      </c>
      <c r="KR17" s="406">
        <v>9</v>
      </c>
      <c r="KS17" s="65">
        <v>9</v>
      </c>
      <c r="KT17" s="65"/>
      <c r="KU17" s="17">
        <f t="shared" si="178"/>
        <v>9</v>
      </c>
      <c r="KV17" s="18">
        <f t="shared" si="179"/>
        <v>9</v>
      </c>
      <c r="KW17" s="1032" t="str">
        <f t="shared" si="180"/>
        <v>9.0</v>
      </c>
      <c r="KX17" s="22" t="str">
        <f t="shared" si="181"/>
        <v>A</v>
      </c>
      <c r="KY17" s="20">
        <f t="shared" si="182"/>
        <v>4</v>
      </c>
      <c r="KZ17" s="20" t="str">
        <f t="shared" si="183"/>
        <v>4.0</v>
      </c>
      <c r="LA17" s="46">
        <v>3</v>
      </c>
      <c r="LB17" s="95">
        <v>3</v>
      </c>
      <c r="LC17" s="417">
        <v>9.6999999999999993</v>
      </c>
      <c r="LD17" s="65">
        <v>9</v>
      </c>
      <c r="LE17" s="65"/>
      <c r="LF17" s="17">
        <f t="shared" si="184"/>
        <v>9.3000000000000007</v>
      </c>
      <c r="LG17" s="18">
        <f t="shared" si="185"/>
        <v>9.3000000000000007</v>
      </c>
      <c r="LH17" s="1032" t="str">
        <f t="shared" si="186"/>
        <v>9.3</v>
      </c>
      <c r="LI17" s="22" t="str">
        <f t="shared" si="187"/>
        <v>A</v>
      </c>
      <c r="LJ17" s="20">
        <f t="shared" si="188"/>
        <v>4</v>
      </c>
      <c r="LK17" s="20" t="str">
        <f t="shared" si="189"/>
        <v>4.0</v>
      </c>
      <c r="LL17" s="46">
        <v>2</v>
      </c>
      <c r="LM17" s="416">
        <v>2</v>
      </c>
      <c r="LN17" s="406">
        <v>9.8000000000000007</v>
      </c>
      <c r="LO17" s="65">
        <v>10</v>
      </c>
      <c r="LP17" s="65"/>
      <c r="LQ17" s="17">
        <f t="shared" si="190"/>
        <v>9.9</v>
      </c>
      <c r="LR17" s="18">
        <f t="shared" si="191"/>
        <v>9.9</v>
      </c>
      <c r="LS17" s="1032" t="str">
        <f t="shared" si="192"/>
        <v>9.9</v>
      </c>
      <c r="LT17" s="22" t="str">
        <f t="shared" si="193"/>
        <v>A</v>
      </c>
      <c r="LU17" s="20">
        <f t="shared" si="194"/>
        <v>4</v>
      </c>
      <c r="LV17" s="20" t="str">
        <f t="shared" si="195"/>
        <v>4.0</v>
      </c>
      <c r="LW17" s="46">
        <v>2</v>
      </c>
      <c r="LX17" s="95">
        <v>2</v>
      </c>
      <c r="LY17" s="417">
        <v>8.6999999999999993</v>
      </c>
      <c r="LZ17" s="65">
        <v>7</v>
      </c>
      <c r="MA17" s="65"/>
      <c r="MB17" s="17">
        <f t="shared" si="196"/>
        <v>7.7</v>
      </c>
      <c r="MC17" s="18">
        <f t="shared" si="197"/>
        <v>7.7</v>
      </c>
      <c r="MD17" s="1029" t="str">
        <f t="shared" si="198"/>
        <v>7.7</v>
      </c>
      <c r="ME17" s="22" t="str">
        <f t="shared" si="199"/>
        <v>B</v>
      </c>
      <c r="MF17" s="20">
        <f t="shared" si="200"/>
        <v>3</v>
      </c>
      <c r="MG17" s="20" t="str">
        <f t="shared" si="201"/>
        <v>3.0</v>
      </c>
      <c r="MH17" s="46">
        <v>2</v>
      </c>
      <c r="MI17" s="416">
        <v>2</v>
      </c>
      <c r="MJ17" s="417">
        <v>6</v>
      </c>
      <c r="MK17" s="86">
        <v>7</v>
      </c>
      <c r="ML17" s="86"/>
      <c r="MM17" s="17">
        <f t="shared" si="202"/>
        <v>6.6</v>
      </c>
      <c r="MN17" s="18">
        <f t="shared" si="203"/>
        <v>6.6</v>
      </c>
      <c r="MO17" s="1032" t="str">
        <f t="shared" si="204"/>
        <v>6.6</v>
      </c>
      <c r="MP17" s="22" t="str">
        <f t="shared" si="205"/>
        <v>C+</v>
      </c>
      <c r="MQ17" s="20">
        <f t="shared" si="206"/>
        <v>2.5</v>
      </c>
      <c r="MR17" s="20" t="str">
        <f t="shared" si="207"/>
        <v>2.5</v>
      </c>
      <c r="MS17" s="46">
        <v>1</v>
      </c>
      <c r="MT17" s="416">
        <v>1</v>
      </c>
      <c r="MU17" s="417">
        <v>8</v>
      </c>
      <c r="MV17" s="65">
        <v>8</v>
      </c>
      <c r="MW17" s="65"/>
      <c r="MX17" s="17">
        <f t="shared" si="208"/>
        <v>8</v>
      </c>
      <c r="MY17" s="18">
        <f t="shared" si="209"/>
        <v>8</v>
      </c>
      <c r="MZ17" s="1032" t="str">
        <f t="shared" si="210"/>
        <v>8.0</v>
      </c>
      <c r="NA17" s="22" t="str">
        <f t="shared" si="211"/>
        <v>B+</v>
      </c>
      <c r="NB17" s="20">
        <f t="shared" si="212"/>
        <v>3.5</v>
      </c>
      <c r="NC17" s="20" t="str">
        <f t="shared" si="213"/>
        <v>3.5</v>
      </c>
      <c r="ND17" s="46">
        <v>1</v>
      </c>
      <c r="NE17" s="416">
        <v>1</v>
      </c>
      <c r="NF17" s="417">
        <v>8.8000000000000007</v>
      </c>
      <c r="NG17" s="65">
        <v>8</v>
      </c>
      <c r="NH17" s="776"/>
      <c r="NI17" s="17">
        <f t="shared" si="214"/>
        <v>8.3000000000000007</v>
      </c>
      <c r="NJ17" s="18">
        <f t="shared" si="215"/>
        <v>8.3000000000000007</v>
      </c>
      <c r="NK17" s="1029" t="str">
        <f t="shared" si="216"/>
        <v>8.3</v>
      </c>
      <c r="NL17" s="22" t="str">
        <f t="shared" si="217"/>
        <v>B+</v>
      </c>
      <c r="NM17" s="20">
        <f t="shared" si="218"/>
        <v>3.5</v>
      </c>
      <c r="NN17" s="20" t="str">
        <f t="shared" si="219"/>
        <v>3.5</v>
      </c>
      <c r="NO17" s="46">
        <v>2</v>
      </c>
      <c r="NP17" s="416">
        <v>2</v>
      </c>
      <c r="NQ17" s="289">
        <f t="shared" si="220"/>
        <v>18</v>
      </c>
      <c r="NR17" s="35">
        <f t="shared" si="221"/>
        <v>3.7222222222222223</v>
      </c>
      <c r="NS17" s="36" t="str">
        <f t="shared" si="222"/>
        <v>3.72</v>
      </c>
      <c r="NT17" s="37" t="str">
        <f t="shared" si="223"/>
        <v>Lên lớp</v>
      </c>
      <c r="NU17" s="289">
        <f t="shared" si="0"/>
        <v>77</v>
      </c>
      <c r="NV17" s="35">
        <f t="shared" si="1"/>
        <v>3.5064935064935066</v>
      </c>
      <c r="NW17" s="36" t="str">
        <f t="shared" si="224"/>
        <v>3.51</v>
      </c>
      <c r="NX17" s="290">
        <f t="shared" si="225"/>
        <v>18</v>
      </c>
      <c r="NY17" s="291">
        <f t="shared" si="226"/>
        <v>3.7222222222222223</v>
      </c>
      <c r="NZ17" s="679">
        <f t="shared" si="2"/>
        <v>77</v>
      </c>
      <c r="OA17" s="1031">
        <f t="shared" si="227"/>
        <v>8.2727272727272734</v>
      </c>
      <c r="OB17" s="680">
        <f t="shared" si="3"/>
        <v>3.5064935064935066</v>
      </c>
      <c r="OC17" s="37" t="str">
        <f t="shared" si="228"/>
        <v>Lên lớp</v>
      </c>
      <c r="OD17" s="225"/>
      <c r="OE17" s="417">
        <v>8</v>
      </c>
      <c r="OF17" s="599">
        <v>8</v>
      </c>
      <c r="OG17" s="599"/>
      <c r="OH17" s="17">
        <f t="shared" si="229"/>
        <v>8</v>
      </c>
      <c r="OI17" s="18">
        <f t="shared" si="230"/>
        <v>8</v>
      </c>
      <c r="OJ17" s="323" t="str">
        <f t="shared" si="231"/>
        <v>8.0</v>
      </c>
      <c r="OK17" s="22" t="str">
        <f t="shared" si="232"/>
        <v>B+</v>
      </c>
      <c r="OL17" s="20">
        <f t="shared" si="233"/>
        <v>3.5</v>
      </c>
      <c r="OM17" s="20" t="str">
        <f t="shared" si="234"/>
        <v>3.5</v>
      </c>
      <c r="ON17" s="46">
        <v>3</v>
      </c>
      <c r="OO17" s="95">
        <v>3</v>
      </c>
      <c r="OP17" s="417">
        <v>8</v>
      </c>
      <c r="OQ17" s="599">
        <v>7</v>
      </c>
      <c r="OR17" s="599"/>
      <c r="OS17" s="17">
        <f t="shared" si="235"/>
        <v>7.4</v>
      </c>
      <c r="OT17" s="18">
        <f t="shared" si="236"/>
        <v>7.4</v>
      </c>
      <c r="OU17" s="1028" t="str">
        <f t="shared" si="237"/>
        <v>7.4</v>
      </c>
      <c r="OV17" s="22" t="str">
        <f t="shared" si="238"/>
        <v>B</v>
      </c>
      <c r="OW17" s="20">
        <f t="shared" si="239"/>
        <v>3</v>
      </c>
      <c r="OX17" s="20" t="str">
        <f t="shared" si="240"/>
        <v>3.0</v>
      </c>
      <c r="OY17" s="46">
        <v>3</v>
      </c>
      <c r="OZ17" s="416">
        <v>3</v>
      </c>
      <c r="PA17" s="417">
        <v>7.8</v>
      </c>
      <c r="PB17" s="599">
        <v>8</v>
      </c>
      <c r="PC17" s="599"/>
      <c r="PD17" s="17">
        <f t="shared" si="241"/>
        <v>7.9</v>
      </c>
      <c r="PE17" s="18">
        <f t="shared" si="242"/>
        <v>7.9</v>
      </c>
      <c r="PF17" s="323" t="str">
        <f t="shared" si="243"/>
        <v>7.9</v>
      </c>
      <c r="PG17" s="22" t="str">
        <f t="shared" si="244"/>
        <v>B</v>
      </c>
      <c r="PH17" s="20">
        <f t="shared" si="245"/>
        <v>3</v>
      </c>
      <c r="PI17" s="20" t="str">
        <f t="shared" si="246"/>
        <v>3.0</v>
      </c>
      <c r="PJ17" s="46">
        <v>1</v>
      </c>
      <c r="PK17" s="416">
        <v>1</v>
      </c>
      <c r="PL17" s="406">
        <v>7</v>
      </c>
      <c r="PM17" s="337">
        <v>6</v>
      </c>
      <c r="PN17" s="337"/>
      <c r="PO17" s="17">
        <f t="shared" si="247"/>
        <v>6.4</v>
      </c>
      <c r="PP17" s="18">
        <f t="shared" si="248"/>
        <v>6.4</v>
      </c>
      <c r="PQ17" s="323" t="str">
        <f t="shared" si="249"/>
        <v>6.4</v>
      </c>
      <c r="PR17" s="22" t="str">
        <f t="shared" si="250"/>
        <v>C</v>
      </c>
      <c r="PS17" s="20">
        <f t="shared" si="251"/>
        <v>2</v>
      </c>
      <c r="PT17" s="20" t="str">
        <f t="shared" si="252"/>
        <v>2.0</v>
      </c>
      <c r="PU17" s="46">
        <v>1</v>
      </c>
      <c r="PV17" s="416">
        <v>1</v>
      </c>
      <c r="PW17" s="417">
        <v>7.8</v>
      </c>
      <c r="PX17" s="599">
        <v>9</v>
      </c>
      <c r="PY17" s="599"/>
      <c r="PZ17" s="17">
        <f t="shared" si="253"/>
        <v>8.5</v>
      </c>
      <c r="QA17" s="18">
        <f t="shared" si="254"/>
        <v>8.5</v>
      </c>
      <c r="QB17" s="323" t="str">
        <f t="shared" si="255"/>
        <v>8.5</v>
      </c>
      <c r="QC17" s="22" t="str">
        <f t="shared" si="256"/>
        <v>A</v>
      </c>
      <c r="QD17" s="20">
        <f t="shared" si="257"/>
        <v>4</v>
      </c>
      <c r="QE17" s="20" t="str">
        <f t="shared" si="258"/>
        <v>4.0</v>
      </c>
      <c r="QF17" s="46">
        <v>2</v>
      </c>
      <c r="QG17" s="416">
        <v>2</v>
      </c>
      <c r="QH17" s="417">
        <v>6.8</v>
      </c>
      <c r="QI17" s="337">
        <v>8</v>
      </c>
      <c r="QJ17" s="337"/>
      <c r="QK17" s="11">
        <f t="shared" si="259"/>
        <v>7.5</v>
      </c>
      <c r="QL17" s="16">
        <f t="shared" si="260"/>
        <v>7.5</v>
      </c>
      <c r="QM17" s="1037" t="str">
        <f t="shared" si="261"/>
        <v>7.5</v>
      </c>
      <c r="QN17" s="22" t="str">
        <f t="shared" si="262"/>
        <v>B</v>
      </c>
      <c r="QO17" s="20">
        <f t="shared" si="263"/>
        <v>3</v>
      </c>
      <c r="QP17" s="1019" t="str">
        <f t="shared" si="264"/>
        <v>3.0</v>
      </c>
      <c r="QQ17" s="46">
        <v>4</v>
      </c>
      <c r="QR17" s="196">
        <v>4</v>
      </c>
      <c r="QS17" s="515">
        <f t="shared" si="265"/>
        <v>14</v>
      </c>
      <c r="QT17" s="35">
        <f t="shared" si="266"/>
        <v>3.1785714285714284</v>
      </c>
      <c r="QU17" s="36" t="str">
        <f t="shared" si="267"/>
        <v>3.18</v>
      </c>
      <c r="QV17" s="65" t="str">
        <f t="shared" si="268"/>
        <v>Lên lớp</v>
      </c>
      <c r="QW17" s="501">
        <f t="shared" si="269"/>
        <v>91</v>
      </c>
      <c r="QX17" s="35">
        <f t="shared" si="270"/>
        <v>3.4560439560439562</v>
      </c>
      <c r="QY17" s="36" t="str">
        <f t="shared" si="271"/>
        <v>3.46</v>
      </c>
      <c r="QZ17" s="799">
        <f t="shared" si="272"/>
        <v>14</v>
      </c>
      <c r="RA17" s="1105">
        <f t="shared" si="273"/>
        <v>7.6785714285714288</v>
      </c>
      <c r="RB17" s="800">
        <f t="shared" si="274"/>
        <v>3.1785714285714284</v>
      </c>
      <c r="RC17" s="801">
        <f t="shared" si="275"/>
        <v>91</v>
      </c>
      <c r="RD17" s="1107">
        <f t="shared" si="276"/>
        <v>8.1813186813186807</v>
      </c>
      <c r="RE17" s="802">
        <f t="shared" si="277"/>
        <v>3.4560439560439562</v>
      </c>
      <c r="RF17" s="65" t="str">
        <f t="shared" si="278"/>
        <v>Lên lớp</v>
      </c>
      <c r="RG17" s="454"/>
      <c r="RH17" s="1197">
        <v>9.25</v>
      </c>
      <c r="RI17" s="1198">
        <v>9.25</v>
      </c>
      <c r="RJ17" s="460">
        <v>9.3000000000000007</v>
      </c>
      <c r="RK17" s="1145">
        <f t="shared" si="279"/>
        <v>9.3000000000000007</v>
      </c>
      <c r="RL17" s="330" t="str">
        <f t="shared" si="280"/>
        <v>9.3</v>
      </c>
      <c r="RM17" s="1147" t="str">
        <f t="shared" si="281"/>
        <v>A</v>
      </c>
      <c r="RN17" s="1149">
        <f t="shared" si="282"/>
        <v>4</v>
      </c>
      <c r="RO17" s="1149" t="str">
        <f t="shared" si="283"/>
        <v>4.0</v>
      </c>
      <c r="RP17" s="1151">
        <v>5</v>
      </c>
      <c r="RQ17" s="416">
        <v>5</v>
      </c>
      <c r="RR17" s="289">
        <f t="shared" si="284"/>
        <v>5</v>
      </c>
      <c r="RS17" s="35">
        <f t="shared" si="285"/>
        <v>4</v>
      </c>
      <c r="RT17" s="36" t="str">
        <f t="shared" si="286"/>
        <v>4.00</v>
      </c>
      <c r="RU17" s="1159" t="str">
        <f t="shared" si="287"/>
        <v>Lên lớp</v>
      </c>
      <c r="RV17" s="1161">
        <f t="shared" si="288"/>
        <v>5</v>
      </c>
      <c r="RW17" s="291">
        <f xml:space="preserve"> (RN17*RQ17)/RV17</f>
        <v>4</v>
      </c>
    </row>
    <row r="18" spans="1:491" s="98" customFormat="1" ht="18.75">
      <c r="A18" s="170">
        <v>24</v>
      </c>
      <c r="B18" s="171" t="s">
        <v>87</v>
      </c>
      <c r="C18" s="172" t="s">
        <v>337</v>
      </c>
      <c r="D18" s="310" t="s">
        <v>338</v>
      </c>
      <c r="E18" s="311" t="s">
        <v>46</v>
      </c>
      <c r="F18" s="302" t="s">
        <v>460</v>
      </c>
      <c r="G18" s="250" t="s">
        <v>437</v>
      </c>
      <c r="H18" s="303" t="s">
        <v>8</v>
      </c>
      <c r="I18" s="304" t="s">
        <v>436</v>
      </c>
      <c r="J18" s="437">
        <v>7.3</v>
      </c>
      <c r="K18" s="327" t="str">
        <f t="shared" si="4"/>
        <v>7.3</v>
      </c>
      <c r="L18" s="465" t="str">
        <f t="shared" si="5"/>
        <v>B</v>
      </c>
      <c r="M18" s="466">
        <f t="shared" si="6"/>
        <v>3</v>
      </c>
      <c r="N18" s="437">
        <v>7.3</v>
      </c>
      <c r="O18" s="327" t="str">
        <f t="shared" si="7"/>
        <v>7.3</v>
      </c>
      <c r="P18" s="465" t="str">
        <f t="shared" si="8"/>
        <v>B</v>
      </c>
      <c r="Q18" s="466">
        <f t="shared" si="9"/>
        <v>3</v>
      </c>
      <c r="R18" s="182">
        <v>7</v>
      </c>
      <c r="S18" s="183">
        <v>8</v>
      </c>
      <c r="T18" s="184"/>
      <c r="U18" s="11">
        <f t="shared" si="10"/>
        <v>7.6</v>
      </c>
      <c r="V18" s="16">
        <f t="shared" si="11"/>
        <v>7.6</v>
      </c>
      <c r="W18" s="327" t="str">
        <f t="shared" si="12"/>
        <v>7.6</v>
      </c>
      <c r="X18" s="179" t="str">
        <f t="shared" si="13"/>
        <v>B</v>
      </c>
      <c r="Y18" s="180">
        <f t="shared" si="14"/>
        <v>3</v>
      </c>
      <c r="Z18" s="180" t="str">
        <f t="shared" si="15"/>
        <v>3.0</v>
      </c>
      <c r="AA18" s="185">
        <v>2</v>
      </c>
      <c r="AB18" s="186">
        <v>2</v>
      </c>
      <c r="AC18" s="496">
        <v>6.8</v>
      </c>
      <c r="AD18" s="497"/>
      <c r="AE18" s="423">
        <v>6</v>
      </c>
      <c r="AF18" s="424">
        <f t="shared" si="16"/>
        <v>2.7</v>
      </c>
      <c r="AG18" s="425">
        <f t="shared" si="17"/>
        <v>6.3</v>
      </c>
      <c r="AH18" s="327" t="str">
        <f t="shared" si="18"/>
        <v>6.3</v>
      </c>
      <c r="AI18" s="179" t="str">
        <f t="shared" si="19"/>
        <v>C</v>
      </c>
      <c r="AJ18" s="180">
        <f t="shared" si="20"/>
        <v>2</v>
      </c>
      <c r="AK18" s="181" t="str">
        <f t="shared" si="21"/>
        <v>2.0</v>
      </c>
      <c r="AL18" s="185">
        <v>3</v>
      </c>
      <c r="AM18" s="188">
        <v>3</v>
      </c>
      <c r="AN18" s="88">
        <v>6.8</v>
      </c>
      <c r="AO18" s="422">
        <v>8</v>
      </c>
      <c r="AP18" s="423"/>
      <c r="AQ18" s="424">
        <f t="shared" si="22"/>
        <v>7.5</v>
      </c>
      <c r="AR18" s="425">
        <f t="shared" si="23"/>
        <v>7.5</v>
      </c>
      <c r="AS18" s="327" t="str">
        <f t="shared" si="24"/>
        <v>7.5</v>
      </c>
      <c r="AT18" s="179" t="str">
        <f t="shared" si="25"/>
        <v>B</v>
      </c>
      <c r="AU18" s="180">
        <f t="shared" si="26"/>
        <v>3</v>
      </c>
      <c r="AV18" s="181" t="str">
        <f t="shared" si="27"/>
        <v>3.0</v>
      </c>
      <c r="AW18" s="185">
        <v>3</v>
      </c>
      <c r="AX18" s="186">
        <v>3</v>
      </c>
      <c r="AY18" s="305">
        <v>6.1</v>
      </c>
      <c r="AZ18" s="183">
        <v>3</v>
      </c>
      <c r="BA18" s="184"/>
      <c r="BB18" s="11">
        <f t="shared" si="28"/>
        <v>4.2</v>
      </c>
      <c r="BC18" s="16">
        <f t="shared" si="29"/>
        <v>4.2</v>
      </c>
      <c r="BD18" s="327" t="str">
        <f t="shared" si="30"/>
        <v>4.2</v>
      </c>
      <c r="BE18" s="179" t="str">
        <f t="shared" si="31"/>
        <v>D</v>
      </c>
      <c r="BF18" s="180">
        <f t="shared" si="32"/>
        <v>1</v>
      </c>
      <c r="BG18" s="181" t="str">
        <f t="shared" si="33"/>
        <v>1.0</v>
      </c>
      <c r="BH18" s="185">
        <v>3</v>
      </c>
      <c r="BI18" s="186">
        <v>3</v>
      </c>
      <c r="BJ18" s="182">
        <v>8.1999999999999993</v>
      </c>
      <c r="BK18" s="183">
        <v>8</v>
      </c>
      <c r="BL18" s="184"/>
      <c r="BM18" s="11">
        <f t="shared" si="34"/>
        <v>8.1</v>
      </c>
      <c r="BN18" s="16">
        <f t="shared" si="35"/>
        <v>8.1</v>
      </c>
      <c r="BO18" s="323" t="str">
        <f t="shared" si="36"/>
        <v>8.1</v>
      </c>
      <c r="BP18" s="179" t="str">
        <f t="shared" si="37"/>
        <v>B+</v>
      </c>
      <c r="BQ18" s="180">
        <f t="shared" si="38"/>
        <v>3.5</v>
      </c>
      <c r="BR18" s="180" t="str">
        <f t="shared" si="39"/>
        <v>3.5</v>
      </c>
      <c r="BS18" s="185">
        <v>5</v>
      </c>
      <c r="BT18" s="186">
        <v>5</v>
      </c>
      <c r="BU18" s="306">
        <f t="shared" si="40"/>
        <v>16</v>
      </c>
      <c r="BV18" s="190">
        <f t="shared" si="41"/>
        <v>2.59375</v>
      </c>
      <c r="BW18" s="191" t="str">
        <f t="shared" si="42"/>
        <v>2.59</v>
      </c>
      <c r="BX18" s="193" t="str">
        <f t="shared" si="43"/>
        <v>Lên lớp</v>
      </c>
      <c r="BY18" s="307">
        <f t="shared" si="44"/>
        <v>16</v>
      </c>
      <c r="BZ18" s="308">
        <f t="shared" si="45"/>
        <v>2.59375</v>
      </c>
      <c r="CA18" s="193" t="str">
        <f t="shared" si="46"/>
        <v>Lên lớp</v>
      </c>
      <c r="CB18" s="391"/>
      <c r="CC18" s="394">
        <v>7.3</v>
      </c>
      <c r="CD18" s="65">
        <v>7</v>
      </c>
      <c r="CE18" s="65"/>
      <c r="CF18" s="17">
        <f t="shared" si="47"/>
        <v>7.1</v>
      </c>
      <c r="CG18" s="18">
        <f t="shared" si="48"/>
        <v>7.1</v>
      </c>
      <c r="CH18" s="323" t="str">
        <f t="shared" si="49"/>
        <v>7.1</v>
      </c>
      <c r="CI18" s="22" t="str">
        <f t="shared" si="50"/>
        <v>B</v>
      </c>
      <c r="CJ18" s="20">
        <f t="shared" si="51"/>
        <v>3</v>
      </c>
      <c r="CK18" s="20" t="str">
        <f t="shared" si="52"/>
        <v>3.0</v>
      </c>
      <c r="CL18" s="46">
        <v>2</v>
      </c>
      <c r="CM18" s="92">
        <v>2</v>
      </c>
      <c r="CN18" s="408">
        <v>7.5</v>
      </c>
      <c r="CO18" s="65">
        <v>6</v>
      </c>
      <c r="CP18" s="45"/>
      <c r="CQ18" s="17">
        <f t="shared" si="53"/>
        <v>6.6</v>
      </c>
      <c r="CR18" s="18">
        <f t="shared" si="54"/>
        <v>6.6</v>
      </c>
      <c r="CS18" s="323" t="str">
        <f t="shared" si="55"/>
        <v>6.6</v>
      </c>
      <c r="CT18" s="22" t="str">
        <f t="shared" si="56"/>
        <v>C+</v>
      </c>
      <c r="CU18" s="20">
        <f t="shared" si="57"/>
        <v>2.5</v>
      </c>
      <c r="CV18" s="20" t="str">
        <f t="shared" si="58"/>
        <v>2.5</v>
      </c>
      <c r="CW18" s="46">
        <v>2</v>
      </c>
      <c r="CX18" s="95">
        <v>2</v>
      </c>
      <c r="CY18" s="417">
        <v>6.6</v>
      </c>
      <c r="CZ18" s="86">
        <v>4</v>
      </c>
      <c r="DA18" s="74"/>
      <c r="DB18" s="17">
        <f t="shared" si="59"/>
        <v>5</v>
      </c>
      <c r="DC18" s="18">
        <f t="shared" si="60"/>
        <v>5</v>
      </c>
      <c r="DD18" s="323" t="str">
        <f t="shared" si="61"/>
        <v>5.0</v>
      </c>
      <c r="DE18" s="22" t="str">
        <f t="shared" si="62"/>
        <v>D+</v>
      </c>
      <c r="DF18" s="20">
        <f t="shared" si="63"/>
        <v>1.5</v>
      </c>
      <c r="DG18" s="20" t="str">
        <f t="shared" si="64"/>
        <v>1.5</v>
      </c>
      <c r="DH18" s="46">
        <v>3</v>
      </c>
      <c r="DI18" s="416">
        <v>3</v>
      </c>
      <c r="DJ18" s="417">
        <v>5.7</v>
      </c>
      <c r="DK18" s="65">
        <v>7</v>
      </c>
      <c r="DL18" s="65"/>
      <c r="DM18" s="17">
        <f t="shared" si="65"/>
        <v>6.5</v>
      </c>
      <c r="DN18" s="18">
        <f t="shared" si="66"/>
        <v>6.5</v>
      </c>
      <c r="DO18" s="1028" t="str">
        <f t="shared" si="67"/>
        <v>6.5</v>
      </c>
      <c r="DP18" s="22" t="str">
        <f t="shared" si="68"/>
        <v>C+</v>
      </c>
      <c r="DQ18" s="20">
        <f t="shared" si="69"/>
        <v>2.5</v>
      </c>
      <c r="DR18" s="20" t="str">
        <f t="shared" si="70"/>
        <v>2.5</v>
      </c>
      <c r="DS18" s="46">
        <v>4</v>
      </c>
      <c r="DT18" s="416">
        <v>4</v>
      </c>
      <c r="DU18" s="417">
        <v>8</v>
      </c>
      <c r="DV18" s="65">
        <v>5</v>
      </c>
      <c r="DW18" s="45"/>
      <c r="DX18" s="17">
        <f t="shared" si="71"/>
        <v>6.2</v>
      </c>
      <c r="DY18" s="18">
        <f t="shared" si="72"/>
        <v>6.2</v>
      </c>
      <c r="DZ18" s="1028" t="str">
        <f t="shared" si="73"/>
        <v>6.2</v>
      </c>
      <c r="EA18" s="22" t="str">
        <f t="shared" si="74"/>
        <v>C</v>
      </c>
      <c r="EB18" s="20">
        <f t="shared" si="75"/>
        <v>2</v>
      </c>
      <c r="EC18" s="20" t="str">
        <f t="shared" si="76"/>
        <v>2.0</v>
      </c>
      <c r="ED18" s="46">
        <v>3</v>
      </c>
      <c r="EE18" s="416">
        <v>3</v>
      </c>
      <c r="EF18" s="417">
        <v>6</v>
      </c>
      <c r="EG18" s="86">
        <v>7</v>
      </c>
      <c r="EH18" s="45"/>
      <c r="EI18" s="17">
        <f t="shared" si="77"/>
        <v>6.6</v>
      </c>
      <c r="EJ18" s="18">
        <f t="shared" si="78"/>
        <v>6.6</v>
      </c>
      <c r="EK18" s="1028" t="str">
        <f t="shared" si="79"/>
        <v>6.6</v>
      </c>
      <c r="EL18" s="22" t="str">
        <f t="shared" si="80"/>
        <v>C+</v>
      </c>
      <c r="EM18" s="20">
        <f t="shared" si="81"/>
        <v>2.5</v>
      </c>
      <c r="EN18" s="20" t="str">
        <f t="shared" si="82"/>
        <v>2.5</v>
      </c>
      <c r="EO18" s="46">
        <v>3</v>
      </c>
      <c r="EP18" s="416">
        <v>3</v>
      </c>
      <c r="EQ18" s="417">
        <v>7</v>
      </c>
      <c r="ER18" s="65">
        <v>6</v>
      </c>
      <c r="ES18" s="45"/>
      <c r="ET18" s="17">
        <f t="shared" si="83"/>
        <v>6.4</v>
      </c>
      <c r="EU18" s="18">
        <f t="shared" si="84"/>
        <v>6.4</v>
      </c>
      <c r="EV18" s="1028" t="str">
        <f t="shared" si="85"/>
        <v>6.4</v>
      </c>
      <c r="EW18" s="22" t="str">
        <f t="shared" si="86"/>
        <v>C</v>
      </c>
      <c r="EX18" s="20">
        <f t="shared" si="87"/>
        <v>2</v>
      </c>
      <c r="EY18" s="20" t="str">
        <f t="shared" si="88"/>
        <v>2.0</v>
      </c>
      <c r="EZ18" s="46">
        <v>3</v>
      </c>
      <c r="FA18" s="416">
        <v>3</v>
      </c>
      <c r="FB18" s="515">
        <f t="shared" si="89"/>
        <v>20</v>
      </c>
      <c r="FC18" s="35">
        <f t="shared" si="90"/>
        <v>2.25</v>
      </c>
      <c r="FD18" s="36" t="str">
        <f t="shared" si="91"/>
        <v>2.25</v>
      </c>
      <c r="FE18" s="86" t="str">
        <f t="shared" si="92"/>
        <v>Lên lớp</v>
      </c>
      <c r="FF18" s="501">
        <f t="shared" si="93"/>
        <v>36</v>
      </c>
      <c r="FG18" s="35">
        <f t="shared" si="94"/>
        <v>2.4027777777777777</v>
      </c>
      <c r="FH18" s="36" t="str">
        <f t="shared" si="95"/>
        <v>2.40</v>
      </c>
      <c r="FI18" s="530">
        <f t="shared" si="96"/>
        <v>36</v>
      </c>
      <c r="FJ18" s="502">
        <f t="shared" si="97"/>
        <v>2.4027777777777777</v>
      </c>
      <c r="FK18" s="503" t="str">
        <f t="shared" si="98"/>
        <v>Lên lớp</v>
      </c>
      <c r="FL18" s="452"/>
      <c r="FM18" s="417">
        <v>7.4</v>
      </c>
      <c r="FN18" s="65">
        <v>1</v>
      </c>
      <c r="FO18" s="65">
        <v>7</v>
      </c>
      <c r="FP18" s="17">
        <f t="shared" si="99"/>
        <v>3.6</v>
      </c>
      <c r="FQ18" s="18">
        <f t="shared" si="100"/>
        <v>7.2</v>
      </c>
      <c r="FR18" s="323" t="str">
        <f t="shared" si="101"/>
        <v>7.2</v>
      </c>
      <c r="FS18" s="22" t="str">
        <f t="shared" si="102"/>
        <v>B</v>
      </c>
      <c r="FT18" s="20">
        <f t="shared" si="103"/>
        <v>3</v>
      </c>
      <c r="FU18" s="20" t="str">
        <f t="shared" si="104"/>
        <v>3.0</v>
      </c>
      <c r="FV18" s="46">
        <v>3</v>
      </c>
      <c r="FW18" s="416">
        <v>3</v>
      </c>
      <c r="FX18" s="417">
        <v>6.2</v>
      </c>
      <c r="FY18" s="599">
        <v>3</v>
      </c>
      <c r="FZ18" s="599"/>
      <c r="GA18" s="17">
        <f t="shared" si="105"/>
        <v>4.3</v>
      </c>
      <c r="GB18" s="18">
        <f t="shared" si="106"/>
        <v>4.3</v>
      </c>
      <c r="GC18" s="323" t="str">
        <f t="shared" si="107"/>
        <v>4.3</v>
      </c>
      <c r="GD18" s="22" t="str">
        <f t="shared" si="108"/>
        <v>D</v>
      </c>
      <c r="GE18" s="20">
        <f t="shared" si="109"/>
        <v>1</v>
      </c>
      <c r="GF18" s="20" t="str">
        <f t="shared" si="110"/>
        <v>1.0</v>
      </c>
      <c r="GG18" s="46">
        <v>3</v>
      </c>
      <c r="GH18" s="416">
        <v>3</v>
      </c>
      <c r="GI18" s="417">
        <v>7.2</v>
      </c>
      <c r="GJ18" s="65">
        <v>8</v>
      </c>
      <c r="GK18" s="65"/>
      <c r="GL18" s="17">
        <f t="shared" si="111"/>
        <v>7.7</v>
      </c>
      <c r="GM18" s="18">
        <f t="shared" si="112"/>
        <v>7.7</v>
      </c>
      <c r="GN18" s="323" t="str">
        <f t="shared" si="113"/>
        <v>7.7</v>
      </c>
      <c r="GO18" s="22" t="str">
        <f t="shared" si="114"/>
        <v>B</v>
      </c>
      <c r="GP18" s="20">
        <f t="shared" si="115"/>
        <v>3</v>
      </c>
      <c r="GQ18" s="20" t="str">
        <f t="shared" si="116"/>
        <v>3.0</v>
      </c>
      <c r="GR18" s="46">
        <v>2</v>
      </c>
      <c r="GS18" s="416">
        <v>2</v>
      </c>
      <c r="GT18" s="417">
        <v>7.5</v>
      </c>
      <c r="GU18" s="86">
        <v>5</v>
      </c>
      <c r="GV18" s="65"/>
      <c r="GW18" s="17">
        <f t="shared" si="117"/>
        <v>6</v>
      </c>
      <c r="GX18" s="18">
        <f t="shared" si="118"/>
        <v>6</v>
      </c>
      <c r="GY18" s="323" t="str">
        <f t="shared" si="119"/>
        <v>6.0</v>
      </c>
      <c r="GZ18" s="22" t="str">
        <f t="shared" si="120"/>
        <v>C</v>
      </c>
      <c r="HA18" s="20">
        <f t="shared" si="121"/>
        <v>2</v>
      </c>
      <c r="HB18" s="20" t="str">
        <f t="shared" si="122"/>
        <v>2.0</v>
      </c>
      <c r="HC18" s="46">
        <v>3</v>
      </c>
      <c r="HD18" s="416">
        <v>3</v>
      </c>
      <c r="HE18" s="824">
        <v>8.3000000000000007</v>
      </c>
      <c r="HF18" s="602">
        <v>8</v>
      </c>
      <c r="HG18" s="602"/>
      <c r="HH18" s="685">
        <f t="shared" si="289"/>
        <v>8.1</v>
      </c>
      <c r="HI18" s="686">
        <f t="shared" si="290"/>
        <v>8.1</v>
      </c>
      <c r="HJ18" s="1073" t="str">
        <f t="shared" si="125"/>
        <v>8.1</v>
      </c>
      <c r="HK18" s="669" t="str">
        <f t="shared" si="126"/>
        <v>B+</v>
      </c>
      <c r="HL18" s="20">
        <f t="shared" si="127"/>
        <v>3.5</v>
      </c>
      <c r="HM18" s="20" t="str">
        <f t="shared" si="128"/>
        <v>3.5</v>
      </c>
      <c r="HN18" s="46">
        <v>2</v>
      </c>
      <c r="HO18" s="416">
        <v>2</v>
      </c>
      <c r="HP18" s="417">
        <v>5.4</v>
      </c>
      <c r="HQ18" s="65">
        <v>7</v>
      </c>
      <c r="HR18" s="65"/>
      <c r="HS18" s="17">
        <f t="shared" si="129"/>
        <v>6.4</v>
      </c>
      <c r="HT18" s="18">
        <f t="shared" si="130"/>
        <v>6.4</v>
      </c>
      <c r="HU18" s="323" t="str">
        <f t="shared" si="131"/>
        <v>6.4</v>
      </c>
      <c r="HV18" s="22" t="str">
        <f t="shared" si="132"/>
        <v>C</v>
      </c>
      <c r="HW18" s="20">
        <f t="shared" si="133"/>
        <v>2</v>
      </c>
      <c r="HX18" s="20" t="str">
        <f t="shared" si="134"/>
        <v>2.0</v>
      </c>
      <c r="HY18" s="46">
        <v>4</v>
      </c>
      <c r="HZ18" s="95">
        <v>4</v>
      </c>
      <c r="IA18" s="417">
        <v>6.3</v>
      </c>
      <c r="IB18" s="599">
        <v>5</v>
      </c>
      <c r="IC18" s="599"/>
      <c r="ID18" s="17">
        <f t="shared" si="135"/>
        <v>5.5</v>
      </c>
      <c r="IE18" s="18">
        <f t="shared" si="136"/>
        <v>5.5</v>
      </c>
      <c r="IF18" s="323" t="str">
        <f t="shared" si="137"/>
        <v>5.5</v>
      </c>
      <c r="IG18" s="22" t="str">
        <f t="shared" si="138"/>
        <v>C</v>
      </c>
      <c r="IH18" s="20">
        <f t="shared" si="139"/>
        <v>2</v>
      </c>
      <c r="II18" s="20" t="str">
        <f t="shared" si="140"/>
        <v>2.0</v>
      </c>
      <c r="IJ18" s="46">
        <v>1</v>
      </c>
      <c r="IK18" s="416">
        <v>1</v>
      </c>
      <c r="IL18" s="585">
        <v>8</v>
      </c>
      <c r="IM18" s="599">
        <v>8</v>
      </c>
      <c r="IN18" s="670"/>
      <c r="IO18" s="17">
        <f t="shared" si="141"/>
        <v>8</v>
      </c>
      <c r="IP18" s="18">
        <f t="shared" si="142"/>
        <v>8</v>
      </c>
      <c r="IQ18" s="323" t="str">
        <f t="shared" si="143"/>
        <v>8.0</v>
      </c>
      <c r="IR18" s="22" t="str">
        <f t="shared" si="144"/>
        <v>B+</v>
      </c>
      <c r="IS18" s="20">
        <f t="shared" si="145"/>
        <v>3.5</v>
      </c>
      <c r="IT18" s="20" t="str">
        <f t="shared" si="146"/>
        <v>3.5</v>
      </c>
      <c r="IU18" s="46">
        <v>2</v>
      </c>
      <c r="IV18" s="416">
        <v>2</v>
      </c>
      <c r="IW18" s="417">
        <v>7.2</v>
      </c>
      <c r="IX18" s="599">
        <v>4</v>
      </c>
      <c r="IY18" s="599"/>
      <c r="IZ18" s="17">
        <f t="shared" si="147"/>
        <v>5.3</v>
      </c>
      <c r="JA18" s="18">
        <f t="shared" si="148"/>
        <v>5.3</v>
      </c>
      <c r="JB18" s="323" t="str">
        <f t="shared" si="149"/>
        <v>5.3</v>
      </c>
      <c r="JC18" s="22" t="str">
        <f t="shared" si="150"/>
        <v>D+</v>
      </c>
      <c r="JD18" s="20">
        <f t="shared" si="151"/>
        <v>1.5</v>
      </c>
      <c r="JE18" s="20" t="str">
        <f t="shared" si="152"/>
        <v>1.5</v>
      </c>
      <c r="JF18" s="46">
        <v>3</v>
      </c>
      <c r="JG18" s="416">
        <v>3</v>
      </c>
      <c r="JH18" s="515">
        <f t="shared" si="153"/>
        <v>23</v>
      </c>
      <c r="JI18" s="35">
        <f t="shared" si="154"/>
        <v>2.2826086956521738</v>
      </c>
      <c r="JJ18" s="36" t="str">
        <f t="shared" si="155"/>
        <v>2.28</v>
      </c>
      <c r="JK18" s="37" t="str">
        <f t="shared" si="156"/>
        <v>Lên lớp</v>
      </c>
      <c r="JL18" s="289">
        <f t="shared" si="157"/>
        <v>59</v>
      </c>
      <c r="JM18" s="35">
        <f t="shared" si="158"/>
        <v>2.3559322033898304</v>
      </c>
      <c r="JN18" s="36" t="str">
        <f t="shared" si="159"/>
        <v>2.36</v>
      </c>
      <c r="JO18" s="290">
        <f t="shared" si="160"/>
        <v>23</v>
      </c>
      <c r="JP18" s="291">
        <f t="shared" si="161"/>
        <v>2.2826086956521738</v>
      </c>
      <c r="JQ18" s="679">
        <f t="shared" si="162"/>
        <v>59</v>
      </c>
      <c r="JR18" s="1036">
        <f t="shared" si="163"/>
        <v>6.4881355932203384</v>
      </c>
      <c r="JS18" s="680">
        <f t="shared" si="164"/>
        <v>2.3559322033898304</v>
      </c>
      <c r="JT18" s="37" t="str">
        <f t="shared" si="165"/>
        <v>Lên lớp</v>
      </c>
      <c r="JU18" s="225"/>
      <c r="JV18" s="417">
        <v>8</v>
      </c>
      <c r="JW18" s="65">
        <v>3</v>
      </c>
      <c r="JX18" s="65"/>
      <c r="JY18" s="17">
        <f t="shared" si="166"/>
        <v>5</v>
      </c>
      <c r="JZ18" s="18">
        <f t="shared" si="167"/>
        <v>5</v>
      </c>
      <c r="KA18" s="1032" t="str">
        <f t="shared" si="168"/>
        <v>5.0</v>
      </c>
      <c r="KB18" s="22" t="str">
        <f t="shared" si="169"/>
        <v>D+</v>
      </c>
      <c r="KC18" s="20">
        <f t="shared" si="170"/>
        <v>1.5</v>
      </c>
      <c r="KD18" s="20" t="str">
        <f t="shared" si="171"/>
        <v>1.5</v>
      </c>
      <c r="KE18" s="46">
        <v>3</v>
      </c>
      <c r="KF18" s="416">
        <v>3</v>
      </c>
      <c r="KG18" s="417">
        <v>9</v>
      </c>
      <c r="KH18" s="65">
        <v>9</v>
      </c>
      <c r="KI18" s="65"/>
      <c r="KJ18" s="17">
        <f t="shared" si="172"/>
        <v>9</v>
      </c>
      <c r="KK18" s="18">
        <f t="shared" si="173"/>
        <v>9</v>
      </c>
      <c r="KL18" s="1032" t="str">
        <f t="shared" si="174"/>
        <v>9.0</v>
      </c>
      <c r="KM18" s="22" t="str">
        <f t="shared" si="175"/>
        <v>A</v>
      </c>
      <c r="KN18" s="20">
        <f t="shared" si="176"/>
        <v>4</v>
      </c>
      <c r="KO18" s="20" t="str">
        <f t="shared" si="177"/>
        <v>4.0</v>
      </c>
      <c r="KP18" s="46">
        <v>2</v>
      </c>
      <c r="KQ18" s="416">
        <v>2</v>
      </c>
      <c r="KR18" s="417">
        <v>7.2</v>
      </c>
      <c r="KS18" s="65">
        <v>7</v>
      </c>
      <c r="KT18" s="65"/>
      <c r="KU18" s="17">
        <f t="shared" si="178"/>
        <v>7.1</v>
      </c>
      <c r="KV18" s="18">
        <f t="shared" si="179"/>
        <v>7.1</v>
      </c>
      <c r="KW18" s="1032" t="str">
        <f t="shared" si="180"/>
        <v>7.1</v>
      </c>
      <c r="KX18" s="22" t="str">
        <f t="shared" si="181"/>
        <v>B</v>
      </c>
      <c r="KY18" s="20">
        <f t="shared" si="182"/>
        <v>3</v>
      </c>
      <c r="KZ18" s="20" t="str">
        <f t="shared" si="183"/>
        <v>3.0</v>
      </c>
      <c r="LA18" s="46">
        <v>3</v>
      </c>
      <c r="LB18" s="95">
        <v>3</v>
      </c>
      <c r="LC18" s="417">
        <v>7.7</v>
      </c>
      <c r="LD18" s="65">
        <v>8</v>
      </c>
      <c r="LE18" s="65"/>
      <c r="LF18" s="17">
        <f t="shared" si="184"/>
        <v>7.9</v>
      </c>
      <c r="LG18" s="18">
        <f t="shared" si="185"/>
        <v>7.9</v>
      </c>
      <c r="LH18" s="1032" t="str">
        <f t="shared" si="186"/>
        <v>7.9</v>
      </c>
      <c r="LI18" s="22" t="str">
        <f t="shared" si="187"/>
        <v>B</v>
      </c>
      <c r="LJ18" s="20">
        <f t="shared" si="188"/>
        <v>3</v>
      </c>
      <c r="LK18" s="20" t="str">
        <f t="shared" si="189"/>
        <v>3.0</v>
      </c>
      <c r="LL18" s="46">
        <v>2</v>
      </c>
      <c r="LM18" s="416">
        <v>2</v>
      </c>
      <c r="LN18" s="417">
        <v>6.4</v>
      </c>
      <c r="LO18" s="65">
        <v>8</v>
      </c>
      <c r="LP18" s="65"/>
      <c r="LQ18" s="17">
        <f t="shared" si="190"/>
        <v>7.4</v>
      </c>
      <c r="LR18" s="18">
        <f t="shared" si="191"/>
        <v>7.4</v>
      </c>
      <c r="LS18" s="1032" t="str">
        <f t="shared" si="192"/>
        <v>7.4</v>
      </c>
      <c r="LT18" s="22" t="str">
        <f t="shared" si="193"/>
        <v>B</v>
      </c>
      <c r="LU18" s="20">
        <f t="shared" si="194"/>
        <v>3</v>
      </c>
      <c r="LV18" s="20" t="str">
        <f t="shared" si="195"/>
        <v>3.0</v>
      </c>
      <c r="LW18" s="46">
        <v>2</v>
      </c>
      <c r="LX18" s="95">
        <v>2</v>
      </c>
      <c r="LY18" s="417">
        <v>8.3000000000000007</v>
      </c>
      <c r="LZ18" s="488"/>
      <c r="MA18" s="65">
        <v>8</v>
      </c>
      <c r="MB18" s="17">
        <f t="shared" si="196"/>
        <v>3.3</v>
      </c>
      <c r="MC18" s="18">
        <f t="shared" si="197"/>
        <v>8.1</v>
      </c>
      <c r="MD18" s="1029" t="str">
        <f t="shared" si="198"/>
        <v>8.1</v>
      </c>
      <c r="ME18" s="22" t="str">
        <f t="shared" si="199"/>
        <v>B+</v>
      </c>
      <c r="MF18" s="20">
        <f t="shared" si="200"/>
        <v>3.5</v>
      </c>
      <c r="MG18" s="20" t="str">
        <f t="shared" si="201"/>
        <v>3.5</v>
      </c>
      <c r="MH18" s="46">
        <v>2</v>
      </c>
      <c r="MI18" s="416">
        <v>2</v>
      </c>
      <c r="MJ18" s="415">
        <v>5</v>
      </c>
      <c r="MK18" s="86">
        <v>4</v>
      </c>
      <c r="ML18" s="86"/>
      <c r="MM18" s="17">
        <f t="shared" si="202"/>
        <v>4.4000000000000004</v>
      </c>
      <c r="MN18" s="18">
        <f t="shared" si="203"/>
        <v>4.4000000000000004</v>
      </c>
      <c r="MO18" s="1032" t="str">
        <f t="shared" si="204"/>
        <v>4.4</v>
      </c>
      <c r="MP18" s="22" t="str">
        <f t="shared" si="205"/>
        <v>D</v>
      </c>
      <c r="MQ18" s="20">
        <f t="shared" si="206"/>
        <v>1</v>
      </c>
      <c r="MR18" s="20" t="str">
        <f t="shared" si="207"/>
        <v>1.0</v>
      </c>
      <c r="MS18" s="46">
        <v>1</v>
      </c>
      <c r="MT18" s="416">
        <v>1</v>
      </c>
      <c r="MU18" s="417">
        <v>7.2</v>
      </c>
      <c r="MV18" s="65">
        <v>7</v>
      </c>
      <c r="MW18" s="65"/>
      <c r="MX18" s="17">
        <f t="shared" si="208"/>
        <v>7.1</v>
      </c>
      <c r="MY18" s="18">
        <f t="shared" si="209"/>
        <v>7.1</v>
      </c>
      <c r="MZ18" s="1032" t="str">
        <f t="shared" si="210"/>
        <v>7.1</v>
      </c>
      <c r="NA18" s="22" t="str">
        <f t="shared" si="211"/>
        <v>B</v>
      </c>
      <c r="NB18" s="20">
        <f t="shared" si="212"/>
        <v>3</v>
      </c>
      <c r="NC18" s="20" t="str">
        <f t="shared" si="213"/>
        <v>3.0</v>
      </c>
      <c r="ND18" s="46">
        <v>1</v>
      </c>
      <c r="NE18" s="416">
        <v>1</v>
      </c>
      <c r="NF18" s="417">
        <v>7.2</v>
      </c>
      <c r="NG18" s="65">
        <v>6</v>
      </c>
      <c r="NH18" s="776"/>
      <c r="NI18" s="17">
        <f t="shared" si="214"/>
        <v>6.5</v>
      </c>
      <c r="NJ18" s="18">
        <f t="shared" si="215"/>
        <v>6.5</v>
      </c>
      <c r="NK18" s="1029" t="str">
        <f t="shared" si="216"/>
        <v>6.5</v>
      </c>
      <c r="NL18" s="22" t="str">
        <f t="shared" si="217"/>
        <v>C+</v>
      </c>
      <c r="NM18" s="20">
        <f t="shared" si="218"/>
        <v>2.5</v>
      </c>
      <c r="NN18" s="20" t="str">
        <f t="shared" si="219"/>
        <v>2.5</v>
      </c>
      <c r="NO18" s="46">
        <v>2</v>
      </c>
      <c r="NP18" s="416">
        <v>2</v>
      </c>
      <c r="NQ18" s="289">
        <f t="shared" si="220"/>
        <v>18</v>
      </c>
      <c r="NR18" s="35">
        <f t="shared" si="221"/>
        <v>2.75</v>
      </c>
      <c r="NS18" s="36" t="str">
        <f t="shared" si="222"/>
        <v>2.75</v>
      </c>
      <c r="NT18" s="37" t="str">
        <f t="shared" si="223"/>
        <v>Lên lớp</v>
      </c>
      <c r="NU18" s="289">
        <f t="shared" si="0"/>
        <v>77</v>
      </c>
      <c r="NV18" s="35">
        <f t="shared" si="1"/>
        <v>2.448051948051948</v>
      </c>
      <c r="NW18" s="36" t="str">
        <f t="shared" si="224"/>
        <v>2.45</v>
      </c>
      <c r="NX18" s="290">
        <f t="shared" si="225"/>
        <v>18</v>
      </c>
      <c r="NY18" s="291">
        <f t="shared" si="226"/>
        <v>2.75</v>
      </c>
      <c r="NZ18" s="679">
        <f t="shared" si="2"/>
        <v>77</v>
      </c>
      <c r="OA18" s="1031">
        <f t="shared" si="227"/>
        <v>6.6025974025974019</v>
      </c>
      <c r="OB18" s="680">
        <f t="shared" si="3"/>
        <v>2.448051948051948</v>
      </c>
      <c r="OC18" s="37" t="str">
        <f t="shared" si="228"/>
        <v>Lên lớp</v>
      </c>
      <c r="OD18" s="225"/>
      <c r="OE18" s="417">
        <v>6.6</v>
      </c>
      <c r="OF18" s="668"/>
      <c r="OG18" s="599">
        <v>6</v>
      </c>
      <c r="OH18" s="17">
        <f t="shared" si="229"/>
        <v>2.6</v>
      </c>
      <c r="OI18" s="18">
        <f t="shared" si="230"/>
        <v>6.2</v>
      </c>
      <c r="OJ18" s="323" t="str">
        <f t="shared" si="231"/>
        <v>6.2</v>
      </c>
      <c r="OK18" s="22" t="str">
        <f t="shared" si="232"/>
        <v>C</v>
      </c>
      <c r="OL18" s="20">
        <f t="shared" si="233"/>
        <v>2</v>
      </c>
      <c r="OM18" s="20" t="str">
        <f t="shared" si="234"/>
        <v>2.0</v>
      </c>
      <c r="ON18" s="46">
        <v>3</v>
      </c>
      <c r="OO18" s="95">
        <v>3</v>
      </c>
      <c r="OP18" s="417">
        <v>6.6</v>
      </c>
      <c r="OQ18" s="599">
        <v>6</v>
      </c>
      <c r="OR18" s="599"/>
      <c r="OS18" s="17">
        <f t="shared" si="235"/>
        <v>6.2</v>
      </c>
      <c r="OT18" s="18">
        <f t="shared" si="236"/>
        <v>6.2</v>
      </c>
      <c r="OU18" s="1028" t="str">
        <f t="shared" si="237"/>
        <v>6.2</v>
      </c>
      <c r="OV18" s="22" t="str">
        <f t="shared" si="238"/>
        <v>C</v>
      </c>
      <c r="OW18" s="20">
        <f t="shared" si="239"/>
        <v>2</v>
      </c>
      <c r="OX18" s="20" t="str">
        <f t="shared" si="240"/>
        <v>2.0</v>
      </c>
      <c r="OY18" s="46">
        <v>3</v>
      </c>
      <c r="OZ18" s="416">
        <v>3</v>
      </c>
      <c r="PA18" s="417">
        <v>6.4</v>
      </c>
      <c r="PB18" s="599">
        <v>6</v>
      </c>
      <c r="PC18" s="599"/>
      <c r="PD18" s="17">
        <f t="shared" si="241"/>
        <v>6.2</v>
      </c>
      <c r="PE18" s="18">
        <f t="shared" si="242"/>
        <v>6.2</v>
      </c>
      <c r="PF18" s="323" t="str">
        <f t="shared" si="243"/>
        <v>6.2</v>
      </c>
      <c r="PG18" s="22" t="str">
        <f t="shared" si="244"/>
        <v>C</v>
      </c>
      <c r="PH18" s="20">
        <f t="shared" si="245"/>
        <v>2</v>
      </c>
      <c r="PI18" s="20" t="str">
        <f t="shared" si="246"/>
        <v>2.0</v>
      </c>
      <c r="PJ18" s="46">
        <v>1</v>
      </c>
      <c r="PK18" s="416">
        <v>1</v>
      </c>
      <c r="PL18" s="417">
        <v>7</v>
      </c>
      <c r="PM18" s="337">
        <v>6.5</v>
      </c>
      <c r="PN18" s="337"/>
      <c r="PO18" s="17">
        <f t="shared" si="247"/>
        <v>6.7</v>
      </c>
      <c r="PP18" s="18">
        <f t="shared" si="248"/>
        <v>6.7</v>
      </c>
      <c r="PQ18" s="323" t="str">
        <f t="shared" si="249"/>
        <v>6.7</v>
      </c>
      <c r="PR18" s="22" t="str">
        <f t="shared" si="250"/>
        <v>C+</v>
      </c>
      <c r="PS18" s="20">
        <f t="shared" si="251"/>
        <v>2.5</v>
      </c>
      <c r="PT18" s="20" t="str">
        <f t="shared" si="252"/>
        <v>2.5</v>
      </c>
      <c r="PU18" s="46">
        <v>1</v>
      </c>
      <c r="PV18" s="416">
        <v>1</v>
      </c>
      <c r="PW18" s="417">
        <v>8</v>
      </c>
      <c r="PX18" s="599">
        <v>8</v>
      </c>
      <c r="PY18" s="599"/>
      <c r="PZ18" s="17">
        <f t="shared" si="253"/>
        <v>8</v>
      </c>
      <c r="QA18" s="18">
        <f t="shared" si="254"/>
        <v>8</v>
      </c>
      <c r="QB18" s="323" t="str">
        <f t="shared" si="255"/>
        <v>8.0</v>
      </c>
      <c r="QC18" s="22" t="str">
        <f t="shared" si="256"/>
        <v>B+</v>
      </c>
      <c r="QD18" s="20">
        <f t="shared" si="257"/>
        <v>3.5</v>
      </c>
      <c r="QE18" s="20" t="str">
        <f t="shared" si="258"/>
        <v>3.5</v>
      </c>
      <c r="QF18" s="46">
        <v>2</v>
      </c>
      <c r="QG18" s="416">
        <v>2</v>
      </c>
      <c r="QH18" s="417">
        <v>8.1999999999999993</v>
      </c>
      <c r="QI18" s="337">
        <v>9</v>
      </c>
      <c r="QJ18" s="337"/>
      <c r="QK18" s="11">
        <f t="shared" si="259"/>
        <v>8.6999999999999993</v>
      </c>
      <c r="QL18" s="16">
        <f t="shared" si="260"/>
        <v>8.6999999999999993</v>
      </c>
      <c r="QM18" s="1037" t="str">
        <f t="shared" si="261"/>
        <v>8.7</v>
      </c>
      <c r="QN18" s="22" t="str">
        <f t="shared" si="262"/>
        <v>A</v>
      </c>
      <c r="QO18" s="20">
        <f t="shared" si="263"/>
        <v>4</v>
      </c>
      <c r="QP18" s="1019" t="str">
        <f t="shared" si="264"/>
        <v>4.0</v>
      </c>
      <c r="QQ18" s="46">
        <v>4</v>
      </c>
      <c r="QR18" s="196">
        <v>4</v>
      </c>
      <c r="QS18" s="515">
        <f t="shared" si="265"/>
        <v>14</v>
      </c>
      <c r="QT18" s="35">
        <f t="shared" si="266"/>
        <v>2.8214285714285716</v>
      </c>
      <c r="QU18" s="36" t="str">
        <f t="shared" si="267"/>
        <v>2.82</v>
      </c>
      <c r="QV18" s="65" t="str">
        <f t="shared" si="268"/>
        <v>Lên lớp</v>
      </c>
      <c r="QW18" s="501">
        <f t="shared" si="269"/>
        <v>91</v>
      </c>
      <c r="QX18" s="35">
        <f t="shared" si="270"/>
        <v>2.5054945054945055</v>
      </c>
      <c r="QY18" s="36" t="str">
        <f t="shared" si="271"/>
        <v>2.51</v>
      </c>
      <c r="QZ18" s="799">
        <f t="shared" si="272"/>
        <v>14</v>
      </c>
      <c r="RA18" s="1105">
        <f t="shared" si="273"/>
        <v>7.2071428571428573</v>
      </c>
      <c r="RB18" s="800">
        <f t="shared" si="274"/>
        <v>2.8214285714285716</v>
      </c>
      <c r="RC18" s="801">
        <f t="shared" si="275"/>
        <v>91</v>
      </c>
      <c r="RD18" s="1107">
        <f t="shared" si="276"/>
        <v>6.6956043956043949</v>
      </c>
      <c r="RE18" s="802">
        <f t="shared" si="277"/>
        <v>2.5054945054945055</v>
      </c>
      <c r="RF18" s="65" t="str">
        <f t="shared" si="278"/>
        <v>Lên lớp</v>
      </c>
      <c r="RG18" s="454"/>
      <c r="RH18" s="715">
        <v>7</v>
      </c>
      <c r="RI18" s="460">
        <v>7.5</v>
      </c>
      <c r="RJ18" s="460">
        <v>8</v>
      </c>
      <c r="RK18" s="1145">
        <f t="shared" si="279"/>
        <v>7.8</v>
      </c>
      <c r="RL18" s="330" t="str">
        <f t="shared" si="280"/>
        <v>7.8</v>
      </c>
      <c r="RM18" s="1147" t="str">
        <f t="shared" si="281"/>
        <v>B</v>
      </c>
      <c r="RN18" s="1149">
        <f t="shared" si="282"/>
        <v>3</v>
      </c>
      <c r="RO18" s="1149" t="str">
        <f t="shared" si="283"/>
        <v>3.0</v>
      </c>
      <c r="RP18" s="1151">
        <v>5</v>
      </c>
      <c r="RQ18" s="416">
        <v>5</v>
      </c>
      <c r="RR18" s="289">
        <f t="shared" si="284"/>
        <v>5</v>
      </c>
      <c r="RS18" s="35">
        <f t="shared" si="285"/>
        <v>3</v>
      </c>
      <c r="RT18" s="36" t="str">
        <f t="shared" si="286"/>
        <v>3.00</v>
      </c>
      <c r="RU18" s="1159" t="str">
        <f t="shared" si="287"/>
        <v>Lên lớp</v>
      </c>
      <c r="RV18" s="1161">
        <f t="shared" si="288"/>
        <v>5</v>
      </c>
      <c r="RW18" s="291">
        <f xml:space="preserve"> (RN18*RQ18)/RV18</f>
        <v>3</v>
      </c>
    </row>
    <row r="19" spans="1:491" s="342" customFormat="1" ht="18.75" customHeight="1">
      <c r="A19" s="1218">
        <v>29</v>
      </c>
      <c r="B19" s="1219" t="s">
        <v>87</v>
      </c>
      <c r="C19" s="1220" t="s">
        <v>865</v>
      </c>
      <c r="D19" s="1203" t="s">
        <v>866</v>
      </c>
      <c r="E19" s="1204" t="s">
        <v>867</v>
      </c>
      <c r="F19" s="47" t="s">
        <v>868</v>
      </c>
      <c r="G19" s="580" t="s">
        <v>869</v>
      </c>
      <c r="H19" s="579" t="s">
        <v>8</v>
      </c>
      <c r="I19" s="581" t="s">
        <v>459</v>
      </c>
      <c r="J19" s="49">
        <v>5.3</v>
      </c>
      <c r="K19" s="327" t="str">
        <f t="shared" si="4"/>
        <v>5.3</v>
      </c>
      <c r="L19" s="43" t="str">
        <f t="shared" ref="L19" si="291">IF(J19&gt;=8.5,"A",IF(J19&gt;=8,"B+",IF(J19&gt;=7,"B",IF(J19&gt;=6.5,"C+",IF(J19&gt;=5.5,"C",IF(J19&gt;=5,"D+",IF(J19&gt;=4,"D","F")))))))</f>
        <v>D+</v>
      </c>
      <c r="M19" s="44">
        <f t="shared" ref="M19" si="292">IF(L19="A",4,IF(L19="B+",3.5,IF(L19="B",3,IF(L19="C+",2.5,IF(L19="C",2,IF(L19="D+",1.5,IF(L19="D",1,0)))))))</f>
        <v>1.5</v>
      </c>
      <c r="N19" s="438">
        <v>6</v>
      </c>
      <c r="O19" s="327" t="str">
        <f t="shared" si="7"/>
        <v>6.0</v>
      </c>
      <c r="P19" s="43" t="str">
        <f t="shared" si="8"/>
        <v>C</v>
      </c>
      <c r="Q19" s="734">
        <f t="shared" si="9"/>
        <v>2</v>
      </c>
      <c r="R19" s="418">
        <v>8</v>
      </c>
      <c r="S19" s="49">
        <v>6</v>
      </c>
      <c r="T19" s="75"/>
      <c r="U19" s="41">
        <f>ROUND((R19*0.4+S19*0.6),1)</f>
        <v>6.8</v>
      </c>
      <c r="V19" s="42">
        <f>ROUND(MAX((R19*0.4+S19*0.6),(R19*0.4+T19*0.6)),1)</f>
        <v>6.8</v>
      </c>
      <c r="W19" s="327" t="str">
        <f t="shared" si="12"/>
        <v>6.8</v>
      </c>
      <c r="X19" s="43" t="str">
        <f>IF(V19&gt;=8.5,"A",IF(V19&gt;=8,"B+",IF(V19&gt;=7,"B",IF(V19&gt;=6.5,"C+",IF(V19&gt;=5.5,"C",IF(V19&gt;=5,"D+",IF(V19&gt;=4,"D","F")))))))</f>
        <v>C+</v>
      </c>
      <c r="Y19" s="44">
        <f>IF(X19="A",4,IF(X19="B+",3.5,IF(X19="B",3,IF(X19="C+",2.5,IF(X19="C",2,IF(X19="D+",1.5,IF(X19="D",1,0)))))))</f>
        <v>2.5</v>
      </c>
      <c r="Z19" s="44" t="str">
        <f>TEXT(Y19,"0.0")</f>
        <v>2.5</v>
      </c>
      <c r="AA19" s="48">
        <v>2</v>
      </c>
      <c r="AB19" s="93">
        <v>2</v>
      </c>
      <c r="AC19" s="582">
        <v>7</v>
      </c>
      <c r="AD19" s="49">
        <v>8</v>
      </c>
      <c r="AE19" s="75"/>
      <c r="AF19" s="229">
        <f>ROUND((AC19*0.4+AD19*0.6),1)</f>
        <v>7.6</v>
      </c>
      <c r="AG19" s="375">
        <f>ROUND(MAX((AC19*0.4+AD19*0.6),(AC19*0.4+AE19*0.6)),1)</f>
        <v>7.6</v>
      </c>
      <c r="AH19" s="327" t="str">
        <f t="shared" si="18"/>
        <v>7.6</v>
      </c>
      <c r="AI19" s="376" t="str">
        <f>IF(AG19&gt;=8.5,"A",IF(AG19&gt;=8,"B+",IF(AG19&gt;=7,"B",IF(AG19&gt;=6.5,"C+",IF(AG19&gt;=5.5,"C",IF(AG19&gt;=5,"D+",IF(AG19&gt;=4,"D","F")))))))</f>
        <v>B</v>
      </c>
      <c r="AJ19" s="377">
        <f>IF(AI19="A",4,IF(AI19="B+",3.5,IF(AI19="B",3,IF(AI19="C+",2.5,IF(AI19="C",2,IF(AI19="D+",1.5,IF(AI19="D",1,0)))))))</f>
        <v>3</v>
      </c>
      <c r="AK19" s="377" t="str">
        <f>TEXT(AJ19,"0.0")</f>
        <v>3.0</v>
      </c>
      <c r="AL19" s="48">
        <v>3</v>
      </c>
      <c r="AM19" s="93">
        <v>3</v>
      </c>
      <c r="AN19" s="229">
        <v>7</v>
      </c>
      <c r="AO19" s="49">
        <v>6</v>
      </c>
      <c r="AP19" s="75"/>
      <c r="AQ19" s="41">
        <f>ROUND((AN19*0.4+AO19*0.6),1)</f>
        <v>6.4</v>
      </c>
      <c r="AR19" s="42">
        <f>ROUND(MAX((AN19*0.4+AO19*0.6),(AN19*0.4+AP19*0.6)),1)</f>
        <v>6.4</v>
      </c>
      <c r="AS19" s="327" t="str">
        <f t="shared" si="24"/>
        <v>6.4</v>
      </c>
      <c r="AT19" s="43" t="str">
        <f>IF(AR19&gt;=8.5,"A",IF(AR19&gt;=8,"B+",IF(AR19&gt;=7,"B",IF(AR19&gt;=6.5,"C+",IF(AR19&gt;=5.5,"C",IF(AR19&gt;=5,"D+",IF(AR19&gt;=4,"D","F")))))))</f>
        <v>C</v>
      </c>
      <c r="AU19" s="44">
        <f>IF(AT19="A",4,IF(AT19="B+",3.5,IF(AT19="B",3,IF(AT19="C+",2.5,IF(AT19="C",2,IF(AT19="D+",1.5,IF(AT19="D",1,0)))))))</f>
        <v>2</v>
      </c>
      <c r="AV19" s="44" t="str">
        <f>TEXT(AU19,"0.0")</f>
        <v>2.0</v>
      </c>
      <c r="AW19" s="48">
        <v>3</v>
      </c>
      <c r="AX19" s="93">
        <v>3</v>
      </c>
      <c r="AY19" s="229">
        <v>5</v>
      </c>
      <c r="AZ19" s="49">
        <v>4</v>
      </c>
      <c r="BA19" s="75"/>
      <c r="BB19" s="41">
        <f>ROUND((AY19*0.4+AZ19*0.6),1)</f>
        <v>4.4000000000000004</v>
      </c>
      <c r="BC19" s="42">
        <f>ROUND(MAX((AY19*0.4+AZ19*0.6),(AY19*0.4+BA19*0.6)),1)</f>
        <v>4.4000000000000004</v>
      </c>
      <c r="BD19" s="327" t="str">
        <f t="shared" si="30"/>
        <v>4.4</v>
      </c>
      <c r="BE19" s="43" t="str">
        <f>IF(BC19&gt;=8.5,"A",IF(BC19&gt;=8,"B+",IF(BC19&gt;=7,"B",IF(BC19&gt;=6.5,"C+",IF(BC19&gt;=5.5,"C",IF(BC19&gt;=5,"D+",IF(BC19&gt;=4,"D","F")))))))</f>
        <v>D</v>
      </c>
      <c r="BF19" s="44">
        <f>IF(BE19="A",4,IF(BE19="B+",3.5,IF(BE19="B",3,IF(BE19="C+",2.5,IF(BE19="C",2,IF(BE19="D+",1.5,IF(BE19="D",1,0)))))))</f>
        <v>1</v>
      </c>
      <c r="BG19" s="44" t="str">
        <f>TEXT(BF19,"0.0")</f>
        <v>1.0</v>
      </c>
      <c r="BH19" s="48">
        <v>3</v>
      </c>
      <c r="BI19" s="93">
        <v>3</v>
      </c>
      <c r="BJ19" s="49">
        <v>6.6</v>
      </c>
      <c r="BK19" s="49">
        <v>5</v>
      </c>
      <c r="BL19" s="75"/>
      <c r="BM19" s="41">
        <f>ROUND((BJ19*0.4+BK19*0.6),1)</f>
        <v>5.6</v>
      </c>
      <c r="BN19" s="42">
        <f>ROUND(MAX((BJ19*0.4+BK19*0.6),(BJ19*0.4+BL19*0.6)),1)</f>
        <v>5.6</v>
      </c>
      <c r="BO19" s="323" t="str">
        <f t="shared" si="36"/>
        <v>5.6</v>
      </c>
      <c r="BP19" s="43" t="str">
        <f>IF(BN19&gt;=8.5,"A",IF(BN19&gt;=8,"B+",IF(BN19&gt;=7,"B",IF(BN19&gt;=6.5,"C+",IF(BN19&gt;=5.5,"C",IF(BN19&gt;=5,"D+",IF(BN19&gt;=4,"D","F")))))))</f>
        <v>C</v>
      </c>
      <c r="BQ19" s="44">
        <f>IF(BP19="A",4,IF(BP19="B+",3.5,IF(BP19="B",3,IF(BP19="C+",2.5,IF(BP19="C",2,IF(BP19="D+",1.5,IF(BP19="D",1,0)))))))</f>
        <v>2</v>
      </c>
      <c r="BR19" s="44" t="str">
        <f>TEXT(BQ19,"0.0")</f>
        <v>2.0</v>
      </c>
      <c r="BS19" s="48">
        <v>5</v>
      </c>
      <c r="BT19" s="93">
        <v>5</v>
      </c>
      <c r="BU19" s="292">
        <f>AA19+AL19+AW19+BH19+BS19</f>
        <v>16</v>
      </c>
      <c r="BV19" s="293">
        <f>(Y19*AA19+AJ19*AL19+AU19*AW19+BF19*BH19+BQ19*BS19)/BU19</f>
        <v>2.0625</v>
      </c>
      <c r="BW19" s="294" t="str">
        <f>TEXT(BV19,"0.00")</f>
        <v>2.06</v>
      </c>
      <c r="BX19" s="75"/>
      <c r="BY19" s="300">
        <f>AB19+AM19+AX19+BI19+BT19</f>
        <v>16</v>
      </c>
      <c r="BZ19" s="301">
        <f xml:space="preserve"> (Y19*AB19+AJ19*AM19+AU19*AX19+BF19*BI19+BQ19*BT19)/BY19</f>
        <v>2.0625</v>
      </c>
      <c r="CA19" s="75"/>
      <c r="CB19" s="49"/>
      <c r="CC19" s="582">
        <v>7.3</v>
      </c>
      <c r="CD19" s="49">
        <v>6</v>
      </c>
      <c r="CE19" s="49"/>
      <c r="CF19" s="41">
        <f t="shared" si="47"/>
        <v>6.5</v>
      </c>
      <c r="CG19" s="42">
        <f t="shared" si="48"/>
        <v>6.5</v>
      </c>
      <c r="CH19" s="323" t="str">
        <f t="shared" si="49"/>
        <v>6.5</v>
      </c>
      <c r="CI19" s="43" t="str">
        <f t="shared" si="50"/>
        <v>C+</v>
      </c>
      <c r="CJ19" s="44">
        <f t="shared" si="51"/>
        <v>2.5</v>
      </c>
      <c r="CK19" s="44" t="str">
        <f t="shared" si="52"/>
        <v>2.5</v>
      </c>
      <c r="CL19" s="48">
        <v>2</v>
      </c>
      <c r="CM19" s="93">
        <v>2</v>
      </c>
      <c r="CN19" s="229">
        <v>7.5</v>
      </c>
      <c r="CO19" s="49">
        <v>8</v>
      </c>
      <c r="CP19" s="75"/>
      <c r="CQ19" s="41">
        <f t="shared" si="53"/>
        <v>7.8</v>
      </c>
      <c r="CR19" s="42">
        <f t="shared" si="54"/>
        <v>7.8</v>
      </c>
      <c r="CS19" s="323" t="str">
        <f t="shared" si="55"/>
        <v>7.8</v>
      </c>
      <c r="CT19" s="43" t="str">
        <f t="shared" si="56"/>
        <v>B</v>
      </c>
      <c r="CU19" s="44">
        <f t="shared" si="57"/>
        <v>3</v>
      </c>
      <c r="CV19" s="44" t="str">
        <f t="shared" si="58"/>
        <v>3.0</v>
      </c>
      <c r="CW19" s="48">
        <v>2</v>
      </c>
      <c r="CX19" s="577">
        <v>2</v>
      </c>
      <c r="CY19" s="1074">
        <v>5.4</v>
      </c>
      <c r="CZ19" s="485">
        <v>7</v>
      </c>
      <c r="DA19" s="485"/>
      <c r="DB19" s="816">
        <f t="shared" ref="DB19" si="293">ROUND((CY19*0.4+CZ19*0.6),1)</f>
        <v>6.4</v>
      </c>
      <c r="DC19" s="817">
        <f t="shared" ref="DC19" si="294">ROUND(MAX((CY19*0.4+CZ19*0.6),(CY19*0.4+DA19*0.6)),1)</f>
        <v>6.4</v>
      </c>
      <c r="DD19" s="1073" t="str">
        <f t="shared" si="61"/>
        <v>6.4</v>
      </c>
      <c r="DE19" s="43" t="str">
        <f t="shared" ref="DE19" si="295">IF(DC19&gt;=8.5,"A",IF(DC19&gt;=8,"B+",IF(DC19&gt;=7,"B",IF(DC19&gt;=6.5,"C+",IF(DC19&gt;=5.5,"C",IF(DC19&gt;=5,"D+",IF(DC19&gt;=4,"D","F")))))))</f>
        <v>C</v>
      </c>
      <c r="DF19" s="44">
        <f t="shared" ref="DF19" si="296">IF(DE19="A",4,IF(DE19="B+",3.5,IF(DE19="B",3,IF(DE19="C+",2.5,IF(DE19="C",2,IF(DE19="D+",1.5,IF(DE19="D",1,0)))))))</f>
        <v>2</v>
      </c>
      <c r="DG19" s="44" t="str">
        <f t="shared" ref="DG19" si="297">TEXT(DF19,"0.0")</f>
        <v>2.0</v>
      </c>
      <c r="DH19" s="48">
        <v>3</v>
      </c>
      <c r="DI19" s="421">
        <v>3</v>
      </c>
      <c r="DJ19" s="485">
        <v>6.9</v>
      </c>
      <c r="DK19" s="485">
        <v>3</v>
      </c>
      <c r="DL19" s="936"/>
      <c r="DM19" s="816">
        <f t="shared" ref="DM19" si="298">ROUND((DJ19*0.4+DK19*0.6),1)</f>
        <v>4.5999999999999996</v>
      </c>
      <c r="DN19" s="817">
        <f t="shared" ref="DN19" si="299">ROUND(MAX((DJ19*0.4+DK19*0.6),(DJ19*0.4+DL19*0.6)),1)</f>
        <v>4.5999999999999996</v>
      </c>
      <c r="DO19" s="1028" t="str">
        <f t="shared" si="67"/>
        <v>4.6</v>
      </c>
      <c r="DP19" s="818" t="str">
        <f t="shared" ref="DP19" si="300">IF(DN19&gt;=8.5,"A",IF(DN19&gt;=8,"B+",IF(DN19&gt;=7,"B",IF(DN19&gt;=6.5,"C+",IF(DN19&gt;=5.5,"C",IF(DN19&gt;=5,"D+",IF(DN19&gt;=4,"D","F")))))))</f>
        <v>D</v>
      </c>
      <c r="DQ19" s="44">
        <f t="shared" ref="DQ19" si="301">IF(DP19="A",4,IF(DP19="B+",3.5,IF(DP19="B",3,IF(DP19="C+",2.5,IF(DP19="C",2,IF(DP19="D+",1.5,IF(DP19="D",1,0)))))))</f>
        <v>1</v>
      </c>
      <c r="DR19" s="44" t="str">
        <f t="shared" ref="DR19" si="302">TEXT(DQ19,"0.0")</f>
        <v>1.0</v>
      </c>
      <c r="DS19" s="48">
        <v>4</v>
      </c>
      <c r="DT19" s="421">
        <v>4</v>
      </c>
      <c r="DU19" s="229">
        <v>8</v>
      </c>
      <c r="DV19" s="49">
        <v>7</v>
      </c>
      <c r="DW19" s="75"/>
      <c r="DX19" s="41">
        <f t="shared" ref="DX19" si="303">ROUND((DU19*0.4+DV19*0.6),1)</f>
        <v>7.4</v>
      </c>
      <c r="DY19" s="42">
        <f t="shared" ref="DY19" si="304">ROUND(MAX((DU19*0.4+DV19*0.6),(DU19*0.4+DW19*0.6)),1)</f>
        <v>7.4</v>
      </c>
      <c r="DZ19" s="1028" t="str">
        <f t="shared" si="73"/>
        <v>7.4</v>
      </c>
      <c r="EA19" s="43" t="str">
        <f t="shared" ref="EA19" si="305">IF(DY19&gt;=8.5,"A",IF(DY19&gt;=8,"B+",IF(DY19&gt;=7,"B",IF(DY19&gt;=6.5,"C+",IF(DY19&gt;=5.5,"C",IF(DY19&gt;=5,"D+",IF(DY19&gt;=4,"D","F")))))))</f>
        <v>B</v>
      </c>
      <c r="EB19" s="44">
        <f t="shared" ref="EB19" si="306">IF(EA19="A",4,IF(EA19="B+",3.5,IF(EA19="B",3,IF(EA19="C+",2.5,IF(EA19="C",2,IF(EA19="D+",1.5,IF(EA19="D",1,0)))))))</f>
        <v>3</v>
      </c>
      <c r="EC19" s="44" t="str">
        <f t="shared" ref="EC19" si="307">TEXT(EB19,"0.0")</f>
        <v>3.0</v>
      </c>
      <c r="ED19" s="48">
        <v>3</v>
      </c>
      <c r="EE19" s="421">
        <v>3</v>
      </c>
      <c r="EF19" s="49">
        <v>6.4</v>
      </c>
      <c r="EG19" s="49">
        <v>5</v>
      </c>
      <c r="EH19" s="75"/>
      <c r="EI19" s="41">
        <f t="shared" ref="EI19" si="308">ROUND((EF19*0.4+EG19*0.6),1)</f>
        <v>5.6</v>
      </c>
      <c r="EJ19" s="42">
        <f t="shared" ref="EJ19" si="309">ROUND(MAX((EF19*0.4+EG19*0.6),(EF19*0.4+EH19*0.6)),1)</f>
        <v>5.6</v>
      </c>
      <c r="EK19" s="1028" t="str">
        <f t="shared" si="79"/>
        <v>5.6</v>
      </c>
      <c r="EL19" s="43" t="str">
        <f t="shared" ref="EL19" si="310">IF(EJ19&gt;=8.5,"A",IF(EJ19&gt;=8,"B+",IF(EJ19&gt;=7,"B",IF(EJ19&gt;=6.5,"C+",IF(EJ19&gt;=5.5,"C",IF(EJ19&gt;=5,"D+",IF(EJ19&gt;=4,"D","F")))))))</f>
        <v>C</v>
      </c>
      <c r="EM19" s="44">
        <f t="shared" ref="EM19" si="311">IF(EL19="A",4,IF(EL19="B+",3.5,IF(EL19="B",3,IF(EL19="C+",2.5,IF(EL19="C",2,IF(EL19="D+",1.5,IF(EL19="D",1,0)))))))</f>
        <v>2</v>
      </c>
      <c r="EN19" s="44" t="str">
        <f t="shared" ref="EN19" si="312">TEXT(EM19,"0.0")</f>
        <v>2.0</v>
      </c>
      <c r="EO19" s="48">
        <v>3</v>
      </c>
      <c r="EP19" s="421">
        <v>3</v>
      </c>
      <c r="EQ19" s="1074">
        <v>6</v>
      </c>
      <c r="ER19" s="485">
        <v>9</v>
      </c>
      <c r="ES19" s="936"/>
      <c r="ET19" s="816">
        <f>ROUND((EQ19*0.4+ER19*0.6),1)</f>
        <v>7.8</v>
      </c>
      <c r="EU19" s="817">
        <f>ROUND(MAX((EQ19*0.4+ER19*0.6),(EQ19*0.4+ES19*0.6)),1)</f>
        <v>7.8</v>
      </c>
      <c r="EV19" s="1077" t="str">
        <f t="shared" si="85"/>
        <v>7.8</v>
      </c>
      <c r="EW19" s="43" t="str">
        <f t="shared" ref="EW19" si="313">IF(EU19&gt;=8.5,"A",IF(EU19&gt;=8,"B+",IF(EU19&gt;=7,"B",IF(EU19&gt;=6.5,"C+",IF(EU19&gt;=5.5,"C",IF(EU19&gt;=5,"D+",IF(EU19&gt;=4,"D","F")))))))</f>
        <v>B</v>
      </c>
      <c r="EX19" s="44">
        <f t="shared" ref="EX19" si="314">IF(EW19="A",4,IF(EW19="B+",3.5,IF(EW19="B",3,IF(EW19="C+",2.5,IF(EW19="C",2,IF(EW19="D+",1.5,IF(EW19="D",1,0)))))))</f>
        <v>3</v>
      </c>
      <c r="EY19" s="44" t="str">
        <f t="shared" ref="EY19" si="315">TEXT(EX19,"0.0")</f>
        <v>3.0</v>
      </c>
      <c r="EZ19" s="48">
        <v>3</v>
      </c>
      <c r="FA19" s="416">
        <v>3</v>
      </c>
      <c r="FB19" s="516">
        <f t="shared" ref="FB19" si="316">CL19+CW19+DH19+DS19+ED19+EO19+EZ19</f>
        <v>20</v>
      </c>
      <c r="FC19" s="293">
        <f t="shared" ref="FC19" si="317">(CJ19*CL19+CU19*CW19+DF19*DH19+DQ19*DS19+EB19*ED19+EM19*EO19+EX19*EZ19)/FB19</f>
        <v>2.25</v>
      </c>
      <c r="FD19" s="294" t="str">
        <f t="shared" ref="FD19" si="318">TEXT(FC19,"0.00")</f>
        <v>2.25</v>
      </c>
      <c r="FE19" s="75"/>
      <c r="FF19" s="529">
        <f t="shared" ref="FF19" si="319">BU19+FB19</f>
        <v>36</v>
      </c>
      <c r="FG19" s="293">
        <f t="shared" ref="FG19" si="320">(BU19*BV19+FB19*FC19)/FF19</f>
        <v>2.1666666666666665</v>
      </c>
      <c r="FH19" s="294" t="str">
        <f t="shared" ref="FH19" si="321">TEXT(FG19,"0.00")</f>
        <v>2.17</v>
      </c>
      <c r="FI19" s="531">
        <f t="shared" ref="FI19" si="322">FA19+EP19+EE19+DT19+DI19+CX19+CM19+BT19+BI19+AX19+AM19+AB19</f>
        <v>36</v>
      </c>
      <c r="FJ19" s="532">
        <f t="shared" ref="FJ19" si="323">(FA19*EX19+EP19*EM19+EE19*EB19+DT19*DQ19+DI19*DF19+CX19*CU19+CM19*CJ19+BT19*BQ19+BI19*BF19+AX19*AU19+AM19*AJ19+AB19*Y19)/FI19</f>
        <v>2.1666666666666665</v>
      </c>
      <c r="FK19" s="75"/>
      <c r="FL19" s="75"/>
      <c r="FM19" s="229">
        <v>5.7</v>
      </c>
      <c r="FN19" s="49"/>
      <c r="FO19" s="49">
        <v>4</v>
      </c>
      <c r="FP19" s="41">
        <f t="shared" si="99"/>
        <v>2.2999999999999998</v>
      </c>
      <c r="FQ19" s="42">
        <f t="shared" si="100"/>
        <v>4.7</v>
      </c>
      <c r="FR19" s="323" t="str">
        <f t="shared" si="101"/>
        <v>4.7</v>
      </c>
      <c r="FS19" s="43" t="str">
        <f t="shared" si="102"/>
        <v>D</v>
      </c>
      <c r="FT19" s="44">
        <f t="shared" si="103"/>
        <v>1</v>
      </c>
      <c r="FU19" s="44" t="str">
        <f t="shared" si="104"/>
        <v>1.0</v>
      </c>
      <c r="FV19" s="48">
        <v>3</v>
      </c>
      <c r="FW19" s="421">
        <v>3</v>
      </c>
      <c r="FX19" s="229">
        <v>5</v>
      </c>
      <c r="FY19" s="613"/>
      <c r="FZ19" s="612"/>
      <c r="GA19" s="41">
        <f t="shared" si="105"/>
        <v>2</v>
      </c>
      <c r="GB19" s="42">
        <f t="shared" si="106"/>
        <v>2</v>
      </c>
      <c r="GC19" s="323" t="str">
        <f t="shared" si="107"/>
        <v>2.0</v>
      </c>
      <c r="GD19" s="43" t="str">
        <f t="shared" si="108"/>
        <v>F</v>
      </c>
      <c r="GE19" s="44">
        <f t="shared" si="109"/>
        <v>0</v>
      </c>
      <c r="GF19" s="44" t="str">
        <f t="shared" si="110"/>
        <v>0.0</v>
      </c>
      <c r="GG19" s="48">
        <v>3</v>
      </c>
      <c r="GH19" s="421"/>
      <c r="GI19" s="418">
        <v>6.4</v>
      </c>
      <c r="GJ19" s="49">
        <v>4</v>
      </c>
      <c r="GK19" s="49"/>
      <c r="GL19" s="41">
        <f t="shared" si="111"/>
        <v>5</v>
      </c>
      <c r="GM19" s="42">
        <f t="shared" si="112"/>
        <v>5</v>
      </c>
      <c r="GN19" s="323" t="str">
        <f t="shared" si="113"/>
        <v>5.0</v>
      </c>
      <c r="GO19" s="43" t="str">
        <f t="shared" si="114"/>
        <v>D+</v>
      </c>
      <c r="GP19" s="44">
        <f t="shared" si="115"/>
        <v>1.5</v>
      </c>
      <c r="GQ19" s="44" t="str">
        <f t="shared" si="116"/>
        <v>1.5</v>
      </c>
      <c r="GR19" s="48">
        <v>2</v>
      </c>
      <c r="GS19" s="421">
        <v>2</v>
      </c>
      <c r="GT19" s="582">
        <v>7.7</v>
      </c>
      <c r="GU19" s="476">
        <v>5</v>
      </c>
      <c r="GV19" s="49"/>
      <c r="GW19" s="41">
        <f t="shared" si="117"/>
        <v>6.1</v>
      </c>
      <c r="GX19" s="42">
        <f t="shared" si="118"/>
        <v>6.1</v>
      </c>
      <c r="GY19" s="323" t="str">
        <f t="shared" si="119"/>
        <v>6.1</v>
      </c>
      <c r="GZ19" s="43" t="str">
        <f t="shared" si="120"/>
        <v>C</v>
      </c>
      <c r="HA19" s="44">
        <f t="shared" si="121"/>
        <v>2</v>
      </c>
      <c r="HB19" s="44" t="str">
        <f t="shared" si="122"/>
        <v>2.0</v>
      </c>
      <c r="HC19" s="48">
        <v>3</v>
      </c>
      <c r="HD19" s="421">
        <v>3</v>
      </c>
      <c r="HE19" s="1074">
        <v>7</v>
      </c>
      <c r="HF19" s="1075">
        <v>6</v>
      </c>
      <c r="HG19" s="1075"/>
      <c r="HH19" s="816">
        <f t="shared" si="289"/>
        <v>6.4</v>
      </c>
      <c r="HI19" s="817">
        <f t="shared" si="290"/>
        <v>6.4</v>
      </c>
      <c r="HJ19" s="1073" t="str">
        <f t="shared" si="125"/>
        <v>6.4</v>
      </c>
      <c r="HK19" s="818" t="str">
        <f t="shared" si="126"/>
        <v>C</v>
      </c>
      <c r="HL19" s="1076">
        <f t="shared" si="127"/>
        <v>2</v>
      </c>
      <c r="HM19" s="1076" t="str">
        <f t="shared" si="128"/>
        <v>2.0</v>
      </c>
      <c r="HN19" s="48">
        <v>2</v>
      </c>
      <c r="HO19" s="421">
        <v>2</v>
      </c>
      <c r="HP19" s="418">
        <v>5</v>
      </c>
      <c r="HQ19" s="75"/>
      <c r="HR19" s="49">
        <v>5</v>
      </c>
      <c r="HS19" s="41">
        <f t="shared" si="129"/>
        <v>2</v>
      </c>
      <c r="HT19" s="42">
        <f t="shared" si="130"/>
        <v>5</v>
      </c>
      <c r="HU19" s="323" t="str">
        <f t="shared" si="131"/>
        <v>5.0</v>
      </c>
      <c r="HV19" s="43" t="str">
        <f t="shared" si="132"/>
        <v>D+</v>
      </c>
      <c r="HW19" s="44">
        <f t="shared" si="133"/>
        <v>1.5</v>
      </c>
      <c r="HX19" s="44" t="str">
        <f t="shared" si="134"/>
        <v>1.5</v>
      </c>
      <c r="HY19" s="48">
        <v>4</v>
      </c>
      <c r="HZ19" s="618">
        <v>4</v>
      </c>
      <c r="IA19" s="418">
        <v>5</v>
      </c>
      <c r="IB19" s="49">
        <v>7</v>
      </c>
      <c r="IC19" s="75"/>
      <c r="ID19" s="41">
        <f t="shared" si="135"/>
        <v>6.2</v>
      </c>
      <c r="IE19" s="42">
        <f t="shared" si="136"/>
        <v>6.2</v>
      </c>
      <c r="IF19" s="323" t="str">
        <f t="shared" si="137"/>
        <v>6.2</v>
      </c>
      <c r="IG19" s="43" t="str">
        <f t="shared" si="138"/>
        <v>C</v>
      </c>
      <c r="IH19" s="44">
        <f t="shared" si="139"/>
        <v>2</v>
      </c>
      <c r="II19" s="44" t="str">
        <f t="shared" si="140"/>
        <v>2.0</v>
      </c>
      <c r="IJ19" s="48">
        <v>1</v>
      </c>
      <c r="IK19" s="421">
        <v>1</v>
      </c>
      <c r="IL19" s="229">
        <v>5.3</v>
      </c>
      <c r="IM19" s="612"/>
      <c r="IN19" s="612">
        <v>5</v>
      </c>
      <c r="IO19" s="41">
        <f t="shared" si="141"/>
        <v>2.1</v>
      </c>
      <c r="IP19" s="42">
        <f t="shared" si="142"/>
        <v>5.0999999999999996</v>
      </c>
      <c r="IQ19" s="323" t="str">
        <f t="shared" si="143"/>
        <v>5.1</v>
      </c>
      <c r="IR19" s="43" t="str">
        <f t="shared" si="144"/>
        <v>D+</v>
      </c>
      <c r="IS19" s="44">
        <f t="shared" si="145"/>
        <v>1.5</v>
      </c>
      <c r="IT19" s="44" t="str">
        <f t="shared" si="146"/>
        <v>1.5</v>
      </c>
      <c r="IU19" s="48">
        <v>2</v>
      </c>
      <c r="IV19" s="421">
        <v>2</v>
      </c>
      <c r="IW19" s="583">
        <v>0</v>
      </c>
      <c r="IX19" s="612"/>
      <c r="IY19" s="612"/>
      <c r="IZ19" s="41">
        <f t="shared" si="147"/>
        <v>0</v>
      </c>
      <c r="JA19" s="42">
        <f t="shared" si="148"/>
        <v>0</v>
      </c>
      <c r="JB19" s="323" t="str">
        <f t="shared" si="149"/>
        <v>0.0</v>
      </c>
      <c r="JC19" s="43" t="str">
        <f t="shared" si="150"/>
        <v>F</v>
      </c>
      <c r="JD19" s="44">
        <f t="shared" si="151"/>
        <v>0</v>
      </c>
      <c r="JE19" s="44" t="str">
        <f t="shared" si="152"/>
        <v>0.0</v>
      </c>
      <c r="JF19" s="48">
        <v>3</v>
      </c>
      <c r="JG19" s="421"/>
      <c r="JH19" s="516">
        <f t="shared" si="153"/>
        <v>23</v>
      </c>
      <c r="JI19" s="293">
        <f t="shared" si="154"/>
        <v>1.173913043478261</v>
      </c>
      <c r="JJ19" s="294" t="str">
        <f t="shared" si="155"/>
        <v>1.17</v>
      </c>
      <c r="JK19" s="49" t="str">
        <f t="shared" si="156"/>
        <v>Lên lớp</v>
      </c>
      <c r="JL19" s="693">
        <f t="shared" si="157"/>
        <v>59</v>
      </c>
      <c r="JM19" s="293">
        <f t="shared" si="158"/>
        <v>1.7796610169491525</v>
      </c>
      <c r="JN19" s="294" t="str">
        <f t="shared" si="159"/>
        <v>1.78</v>
      </c>
      <c r="JO19" s="695">
        <f t="shared" si="160"/>
        <v>17</v>
      </c>
      <c r="JP19" s="694">
        <f t="shared" si="161"/>
        <v>1.588235294117647</v>
      </c>
      <c r="JQ19" s="696">
        <f t="shared" si="162"/>
        <v>53</v>
      </c>
      <c r="JR19" s="1036">
        <f t="shared" si="163"/>
        <v>5.9811320754716979</v>
      </c>
      <c r="JS19" s="697">
        <f t="shared" si="164"/>
        <v>1.9811320754716981</v>
      </c>
      <c r="JT19" s="283" t="str">
        <f t="shared" si="165"/>
        <v>Lên lớp</v>
      </c>
      <c r="JU19" s="374"/>
      <c r="JV19" s="469">
        <v>1.6</v>
      </c>
      <c r="JW19" s="49"/>
      <c r="JX19" s="49"/>
      <c r="JY19" s="41">
        <f t="shared" si="166"/>
        <v>0.6</v>
      </c>
      <c r="JZ19" s="42">
        <f t="shared" si="167"/>
        <v>0.6</v>
      </c>
      <c r="KA19" s="1032" t="str">
        <f t="shared" si="168"/>
        <v>0.6</v>
      </c>
      <c r="KB19" s="43" t="str">
        <f t="shared" si="169"/>
        <v>F</v>
      </c>
      <c r="KC19" s="44">
        <f t="shared" si="170"/>
        <v>0</v>
      </c>
      <c r="KD19" s="44" t="str">
        <f t="shared" si="171"/>
        <v>0.0</v>
      </c>
      <c r="KE19" s="48">
        <v>3</v>
      </c>
      <c r="KF19" s="421"/>
      <c r="KG19" s="418">
        <v>7</v>
      </c>
      <c r="KH19" s="476">
        <v>6</v>
      </c>
      <c r="KI19" s="49"/>
      <c r="KJ19" s="41">
        <f t="shared" si="172"/>
        <v>6.4</v>
      </c>
      <c r="KK19" s="42">
        <f t="shared" si="173"/>
        <v>6.4</v>
      </c>
      <c r="KL19" s="1032" t="str">
        <f t="shared" si="174"/>
        <v>6.4</v>
      </c>
      <c r="KM19" s="43" t="str">
        <f t="shared" si="175"/>
        <v>C</v>
      </c>
      <c r="KN19" s="44">
        <f t="shared" si="176"/>
        <v>2</v>
      </c>
      <c r="KO19" s="44" t="str">
        <f t="shared" si="177"/>
        <v>2.0</v>
      </c>
      <c r="KP19" s="48">
        <v>2</v>
      </c>
      <c r="KQ19" s="421">
        <v>2</v>
      </c>
      <c r="KR19" s="418">
        <v>5</v>
      </c>
      <c r="KS19" s="49"/>
      <c r="KT19" s="49">
        <v>5</v>
      </c>
      <c r="KU19" s="41">
        <f t="shared" si="178"/>
        <v>2</v>
      </c>
      <c r="KV19" s="42">
        <f t="shared" si="179"/>
        <v>5</v>
      </c>
      <c r="KW19" s="1032" t="str">
        <f t="shared" si="180"/>
        <v>5.0</v>
      </c>
      <c r="KX19" s="43" t="str">
        <f t="shared" si="181"/>
        <v>D+</v>
      </c>
      <c r="KY19" s="44">
        <f t="shared" si="182"/>
        <v>1.5</v>
      </c>
      <c r="KZ19" s="44" t="str">
        <f t="shared" si="183"/>
        <v>1.5</v>
      </c>
      <c r="LA19" s="48">
        <v>3</v>
      </c>
      <c r="LB19" s="95">
        <v>3</v>
      </c>
      <c r="LC19" s="418">
        <v>5.7</v>
      </c>
      <c r="LD19" s="49">
        <v>0</v>
      </c>
      <c r="LE19" s="49">
        <v>6</v>
      </c>
      <c r="LF19" s="41">
        <f t="shared" si="184"/>
        <v>2.2999999999999998</v>
      </c>
      <c r="LG19" s="42">
        <f t="shared" si="185"/>
        <v>5.9</v>
      </c>
      <c r="LH19" s="1032" t="str">
        <f t="shared" si="186"/>
        <v>5.9</v>
      </c>
      <c r="LI19" s="43" t="str">
        <f t="shared" si="187"/>
        <v>C</v>
      </c>
      <c r="LJ19" s="44">
        <f t="shared" si="188"/>
        <v>2</v>
      </c>
      <c r="LK19" s="44" t="str">
        <f t="shared" si="189"/>
        <v>2.0</v>
      </c>
      <c r="LL19" s="48">
        <v>2</v>
      </c>
      <c r="LM19" s="421">
        <v>2</v>
      </c>
      <c r="LN19" s="940">
        <v>6.4</v>
      </c>
      <c r="LO19" s="941"/>
      <c r="LP19" s="945">
        <v>4</v>
      </c>
      <c r="LQ19" s="942">
        <f>ROUND((LN19*0.4+LO19*0.6),1)</f>
        <v>2.6</v>
      </c>
      <c r="LR19" s="943">
        <f>ROUND(MAX((LN19*0.4+LO19*0.6),(LN19*0.4+LP19*0.6)),1)</f>
        <v>5</v>
      </c>
      <c r="LS19" s="1032" t="str">
        <f t="shared" si="192"/>
        <v>5.0</v>
      </c>
      <c r="LT19" s="944" t="str">
        <f>IF(LR19&gt;=8.5,"A",IF(LR19&gt;=8,"B+",IF(LR19&gt;=7,"B",IF(LR19&gt;=6.5,"C+",IF(LR19&gt;=5.5,"C",IF(LR19&gt;=5,"D+",IF(LR19&gt;=4,"D","F")))))))</f>
        <v>D+</v>
      </c>
      <c r="LU19" s="943">
        <f>IF(LT19="A",4,IF(LT19="B+",3.5,IF(LT19="B",3,IF(LT19="C+",2.5,IF(LT19="C",2,IF(LT19="D+",1.5,IF(LT19="D",1,0)))))))</f>
        <v>1.5</v>
      </c>
      <c r="LV19" s="943" t="str">
        <f>TEXT(LU19,"0.0")</f>
        <v>1.5</v>
      </c>
      <c r="LW19" s="360">
        <v>2</v>
      </c>
      <c r="LX19" s="421">
        <v>2</v>
      </c>
      <c r="LY19" s="418">
        <v>5.7</v>
      </c>
      <c r="LZ19" s="49">
        <v>5</v>
      </c>
      <c r="MA19" s="49"/>
      <c r="MB19" s="41">
        <f t="shared" si="196"/>
        <v>5.3</v>
      </c>
      <c r="MC19" s="42">
        <f t="shared" si="197"/>
        <v>5.3</v>
      </c>
      <c r="MD19" s="1029" t="str">
        <f t="shared" si="198"/>
        <v>5.3</v>
      </c>
      <c r="ME19" s="43" t="str">
        <f t="shared" si="199"/>
        <v>D+</v>
      </c>
      <c r="MF19" s="44">
        <f t="shared" si="200"/>
        <v>1.5</v>
      </c>
      <c r="MG19" s="44" t="str">
        <f t="shared" si="201"/>
        <v>1.5</v>
      </c>
      <c r="MH19" s="48">
        <v>2</v>
      </c>
      <c r="MI19" s="421">
        <v>2</v>
      </c>
      <c r="MJ19" s="1021">
        <v>5</v>
      </c>
      <c r="MK19" s="485">
        <v>1</v>
      </c>
      <c r="ML19" s="485"/>
      <c r="MM19" s="816">
        <f t="shared" si="202"/>
        <v>2.6</v>
      </c>
      <c r="MN19" s="817">
        <f t="shared" si="203"/>
        <v>2.6</v>
      </c>
      <c r="MO19" s="1032" t="str">
        <f t="shared" si="204"/>
        <v>2.6</v>
      </c>
      <c r="MP19" s="43" t="str">
        <f t="shared" si="205"/>
        <v>F</v>
      </c>
      <c r="MQ19" s="44">
        <f t="shared" si="206"/>
        <v>0</v>
      </c>
      <c r="MR19" s="44" t="str">
        <f t="shared" si="207"/>
        <v>0.0</v>
      </c>
      <c r="MS19" s="48">
        <v>1</v>
      </c>
      <c r="MT19" s="421"/>
      <c r="MU19" s="1021">
        <v>5.2</v>
      </c>
      <c r="MV19" s="485">
        <v>5</v>
      </c>
      <c r="MW19" s="485"/>
      <c r="MX19" s="816">
        <f t="shared" si="208"/>
        <v>5.0999999999999996</v>
      </c>
      <c r="MY19" s="817">
        <f t="shared" si="209"/>
        <v>5.0999999999999996</v>
      </c>
      <c r="MZ19" s="1032" t="str">
        <f t="shared" si="210"/>
        <v>5.1</v>
      </c>
      <c r="NA19" s="43" t="str">
        <f t="shared" si="211"/>
        <v>D+</v>
      </c>
      <c r="NB19" s="44">
        <f t="shared" si="212"/>
        <v>1.5</v>
      </c>
      <c r="NC19" s="44" t="str">
        <f t="shared" si="213"/>
        <v>1.5</v>
      </c>
      <c r="ND19" s="48">
        <v>1</v>
      </c>
      <c r="NE19" s="416">
        <v>1</v>
      </c>
      <c r="NF19" s="469">
        <v>0.2</v>
      </c>
      <c r="NG19" s="49"/>
      <c r="NH19" s="49"/>
      <c r="NI19" s="41">
        <f t="shared" si="214"/>
        <v>0.1</v>
      </c>
      <c r="NJ19" s="42">
        <f t="shared" si="215"/>
        <v>0.1</v>
      </c>
      <c r="NK19" s="1029" t="str">
        <f t="shared" si="216"/>
        <v>0.1</v>
      </c>
      <c r="NL19" s="43" t="str">
        <f t="shared" si="217"/>
        <v>F</v>
      </c>
      <c r="NM19" s="44">
        <f t="shared" si="218"/>
        <v>0</v>
      </c>
      <c r="NN19" s="44" t="str">
        <f t="shared" si="219"/>
        <v>0.0</v>
      </c>
      <c r="NO19" s="48">
        <v>2</v>
      </c>
      <c r="NP19" s="421"/>
      <c r="NQ19" s="828">
        <f t="shared" si="220"/>
        <v>18</v>
      </c>
      <c r="NR19" s="293">
        <f t="shared" si="221"/>
        <v>1.1111111111111112</v>
      </c>
      <c r="NS19" s="294" t="str">
        <f t="shared" si="222"/>
        <v>1.11</v>
      </c>
      <c r="NT19" s="49" t="str">
        <f t="shared" si="223"/>
        <v>Lên lớp</v>
      </c>
      <c r="NU19" s="693">
        <f t="shared" si="0"/>
        <v>77</v>
      </c>
      <c r="NV19" s="293">
        <f t="shared" si="1"/>
        <v>1.6233766233766234</v>
      </c>
      <c r="NW19" s="294" t="str">
        <f t="shared" si="224"/>
        <v>1.62</v>
      </c>
      <c r="NX19" s="695">
        <f t="shared" si="225"/>
        <v>12</v>
      </c>
      <c r="NY19" s="301">
        <f t="shared" si="226"/>
        <v>1.6666666666666667</v>
      </c>
      <c r="NZ19" s="696">
        <f t="shared" si="2"/>
        <v>65</v>
      </c>
      <c r="OA19" s="1031">
        <f t="shared" si="227"/>
        <v>5.8815384615384625</v>
      </c>
      <c r="OB19" s="692">
        <f t="shared" si="3"/>
        <v>1.9230769230769231</v>
      </c>
      <c r="OC19" s="283" t="str">
        <f t="shared" si="228"/>
        <v>Lên lớp</v>
      </c>
      <c r="OD19" s="374"/>
      <c r="OE19" s="418">
        <v>5.8</v>
      </c>
      <c r="OF19" s="613"/>
      <c r="OG19" s="612">
        <v>5</v>
      </c>
      <c r="OH19" s="41">
        <f t="shared" si="229"/>
        <v>2.2999999999999998</v>
      </c>
      <c r="OI19" s="42">
        <f t="shared" si="230"/>
        <v>5.3</v>
      </c>
      <c r="OJ19" s="323" t="str">
        <f t="shared" si="231"/>
        <v>5.3</v>
      </c>
      <c r="OK19" s="43" t="str">
        <f t="shared" si="232"/>
        <v>D+</v>
      </c>
      <c r="OL19" s="44">
        <f t="shared" si="233"/>
        <v>1.5</v>
      </c>
      <c r="OM19" s="44" t="str">
        <f t="shared" si="234"/>
        <v>1.5</v>
      </c>
      <c r="ON19" s="48">
        <v>3</v>
      </c>
      <c r="OO19" s="421">
        <v>3</v>
      </c>
      <c r="OP19" s="418">
        <v>6.6</v>
      </c>
      <c r="OQ19" s="612">
        <v>4</v>
      </c>
      <c r="OR19" s="612"/>
      <c r="OS19" s="41">
        <f t="shared" si="235"/>
        <v>5</v>
      </c>
      <c r="OT19" s="42">
        <f t="shared" si="236"/>
        <v>5</v>
      </c>
      <c r="OU19" s="1028" t="str">
        <f t="shared" si="237"/>
        <v>5.0</v>
      </c>
      <c r="OV19" s="43" t="str">
        <f t="shared" si="238"/>
        <v>D+</v>
      </c>
      <c r="OW19" s="44">
        <f t="shared" si="239"/>
        <v>1.5</v>
      </c>
      <c r="OX19" s="44" t="str">
        <f t="shared" si="240"/>
        <v>1.5</v>
      </c>
      <c r="OY19" s="48">
        <v>3</v>
      </c>
      <c r="OZ19" s="421">
        <v>3</v>
      </c>
      <c r="PA19" s="418">
        <v>5</v>
      </c>
      <c r="PB19" s="612">
        <v>2</v>
      </c>
      <c r="PC19" s="612">
        <v>0</v>
      </c>
      <c r="PD19" s="41">
        <f t="shared" si="241"/>
        <v>3.2</v>
      </c>
      <c r="PE19" s="42">
        <f t="shared" si="242"/>
        <v>3.2</v>
      </c>
      <c r="PF19" s="1046" t="str">
        <f t="shared" si="243"/>
        <v>3.2</v>
      </c>
      <c r="PG19" s="43" t="str">
        <f t="shared" si="244"/>
        <v>F</v>
      </c>
      <c r="PH19" s="44">
        <f t="shared" si="245"/>
        <v>0</v>
      </c>
      <c r="PI19" s="44" t="str">
        <f t="shared" si="246"/>
        <v>0.0</v>
      </c>
      <c r="PJ19" s="48">
        <v>1</v>
      </c>
      <c r="PK19" s="421"/>
      <c r="PL19" s="469">
        <v>4</v>
      </c>
      <c r="PM19" s="229"/>
      <c r="PN19" s="229"/>
      <c r="PO19" s="41">
        <f t="shared" si="247"/>
        <v>1.6</v>
      </c>
      <c r="PP19" s="42">
        <f t="shared" si="248"/>
        <v>1.6</v>
      </c>
      <c r="PQ19" s="1046" t="str">
        <f t="shared" si="249"/>
        <v>1.6</v>
      </c>
      <c r="PR19" s="43" t="str">
        <f t="shared" si="250"/>
        <v>F</v>
      </c>
      <c r="PS19" s="44">
        <f t="shared" si="251"/>
        <v>0</v>
      </c>
      <c r="PT19" s="44" t="str">
        <f t="shared" si="252"/>
        <v>0.0</v>
      </c>
      <c r="PU19" s="48">
        <v>1</v>
      </c>
      <c r="PV19" s="421"/>
      <c r="PW19" s="418">
        <v>7.8</v>
      </c>
      <c r="PX19" s="612">
        <v>8</v>
      </c>
      <c r="PY19" s="612"/>
      <c r="PZ19" s="41">
        <f t="shared" si="253"/>
        <v>7.9</v>
      </c>
      <c r="QA19" s="42">
        <f t="shared" si="254"/>
        <v>7.9</v>
      </c>
      <c r="QB19" s="1046" t="str">
        <f t="shared" si="255"/>
        <v>7.9</v>
      </c>
      <c r="QC19" s="43" t="str">
        <f t="shared" si="256"/>
        <v>B</v>
      </c>
      <c r="QD19" s="44">
        <f t="shared" si="257"/>
        <v>3</v>
      </c>
      <c r="QE19" s="44" t="str">
        <f t="shared" si="258"/>
        <v>3.0</v>
      </c>
      <c r="QF19" s="48">
        <v>2</v>
      </c>
      <c r="QG19" s="421">
        <v>2</v>
      </c>
      <c r="QH19" s="469">
        <v>2.4</v>
      </c>
      <c r="QI19" s="229">
        <v>0</v>
      </c>
      <c r="QJ19" s="229"/>
      <c r="QK19" s="41">
        <f t="shared" si="259"/>
        <v>1</v>
      </c>
      <c r="QL19" s="42">
        <f t="shared" si="260"/>
        <v>1</v>
      </c>
      <c r="QM19" s="1101" t="str">
        <f t="shared" si="261"/>
        <v>1.0</v>
      </c>
      <c r="QN19" s="43" t="str">
        <f t="shared" si="262"/>
        <v>F</v>
      </c>
      <c r="QO19" s="44">
        <f t="shared" si="263"/>
        <v>0</v>
      </c>
      <c r="QP19" s="1102" t="str">
        <f t="shared" si="264"/>
        <v>0.0</v>
      </c>
      <c r="QQ19" s="48">
        <v>4</v>
      </c>
      <c r="QR19" s="421"/>
      <c r="QS19" s="516">
        <f t="shared" si="265"/>
        <v>14</v>
      </c>
      <c r="QT19" s="293">
        <f t="shared" si="266"/>
        <v>1.0714285714285714</v>
      </c>
      <c r="QU19" s="294" t="str">
        <f t="shared" si="267"/>
        <v>1.07</v>
      </c>
      <c r="QV19" s="49" t="str">
        <f t="shared" si="268"/>
        <v>Lên lớp</v>
      </c>
      <c r="QW19" s="529">
        <f t="shared" si="269"/>
        <v>91</v>
      </c>
      <c r="QX19" s="293">
        <f t="shared" si="270"/>
        <v>1.5384615384615385</v>
      </c>
      <c r="QY19" s="294" t="str">
        <f t="shared" si="271"/>
        <v>1.54</v>
      </c>
      <c r="QZ19" s="300">
        <f t="shared" si="272"/>
        <v>8</v>
      </c>
      <c r="RA19" s="1106">
        <f t="shared" si="273"/>
        <v>5.8375000000000004</v>
      </c>
      <c r="RB19" s="694">
        <f t="shared" si="274"/>
        <v>1.875</v>
      </c>
      <c r="RC19" s="691">
        <f t="shared" si="275"/>
        <v>73</v>
      </c>
      <c r="RD19" s="1108">
        <f t="shared" si="276"/>
        <v>5.8767123287671241</v>
      </c>
      <c r="RE19" s="697">
        <f t="shared" si="277"/>
        <v>1.9178082191780821</v>
      </c>
      <c r="RF19" s="49" t="str">
        <f t="shared" si="278"/>
        <v>Lên lớp</v>
      </c>
      <c r="RG19" s="719"/>
      <c r="RH19" s="1194"/>
      <c r="RI19" s="438"/>
      <c r="RJ19" s="1195"/>
      <c r="RK19" s="1145">
        <f t="shared" si="279"/>
        <v>0</v>
      </c>
      <c r="RL19" s="330" t="str">
        <f t="shared" si="280"/>
        <v>0.0</v>
      </c>
      <c r="RM19" s="1148" t="str">
        <f t="shared" si="281"/>
        <v>F</v>
      </c>
      <c r="RN19" s="1150">
        <f t="shared" si="282"/>
        <v>0</v>
      </c>
      <c r="RO19" s="1150" t="str">
        <f t="shared" si="283"/>
        <v>0.0</v>
      </c>
      <c r="RP19" s="1152"/>
      <c r="RQ19" s="421"/>
      <c r="RR19" s="289">
        <f t="shared" si="284"/>
        <v>0</v>
      </c>
      <c r="RS19" s="35" t="e">
        <f t="shared" si="285"/>
        <v>#DIV/0!</v>
      </c>
      <c r="RT19" s="36" t="e">
        <f t="shared" si="286"/>
        <v>#DIV/0!</v>
      </c>
      <c r="RU19" s="1159" t="e">
        <f t="shared" si="287"/>
        <v>#DIV/0!</v>
      </c>
      <c r="RV19" s="1161">
        <f t="shared" si="288"/>
        <v>0</v>
      </c>
      <c r="RW19" s="291" t="e">
        <f xml:space="preserve"> (RN19*RQ19)/RV19</f>
        <v>#DIV/0!</v>
      </c>
    </row>
    <row r="20" spans="1:491" s="342" customFormat="1" ht="18.75" customHeight="1">
      <c r="A20" s="350"/>
      <c r="B20" s="355"/>
      <c r="C20" s="455"/>
      <c r="D20" s="399"/>
      <c r="E20" s="399"/>
      <c r="F20" s="98"/>
      <c r="G20" s="354"/>
      <c r="H20" s="355"/>
      <c r="I20" s="619"/>
      <c r="J20" s="352"/>
      <c r="K20" s="352"/>
      <c r="L20" s="364"/>
      <c r="M20" s="365"/>
      <c r="N20" s="755"/>
      <c r="O20" s="755"/>
      <c r="P20" s="364"/>
      <c r="Q20" s="365"/>
      <c r="R20" s="361"/>
      <c r="S20" s="352"/>
      <c r="T20" s="371"/>
      <c r="U20" s="362"/>
      <c r="V20" s="648"/>
      <c r="W20" s="648"/>
      <c r="X20" s="689"/>
      <c r="Y20" s="648"/>
      <c r="Z20" s="648"/>
      <c r="AA20" s="562"/>
      <c r="AB20" s="562"/>
      <c r="AC20" s="361"/>
      <c r="AD20" s="352"/>
      <c r="AE20" s="371"/>
      <c r="AF20" s="361"/>
      <c r="AG20" s="938"/>
      <c r="AH20" s="938"/>
      <c r="AI20" s="939"/>
      <c r="AJ20" s="938"/>
      <c r="AK20" s="938"/>
      <c r="AL20" s="562"/>
      <c r="AM20" s="562"/>
      <c r="AN20" s="674"/>
      <c r="AO20" s="646"/>
      <c r="AP20" s="929"/>
      <c r="AQ20" s="647"/>
      <c r="AR20" s="648"/>
      <c r="AS20" s="648"/>
      <c r="AT20" s="689"/>
      <c r="AU20" s="648"/>
      <c r="AV20" s="648"/>
      <c r="AW20" s="562"/>
      <c r="AX20" s="562"/>
      <c r="AY20" s="361"/>
      <c r="AZ20" s="352"/>
      <c r="BA20" s="371"/>
      <c r="BB20" s="362"/>
      <c r="BC20" s="648"/>
      <c r="BD20" s="648"/>
      <c r="BE20" s="689"/>
      <c r="BF20" s="648"/>
      <c r="BG20" s="648"/>
      <c r="BH20" s="562"/>
      <c r="BI20" s="562"/>
      <c r="BJ20" s="646"/>
      <c r="BK20" s="646"/>
      <c r="BL20" s="929"/>
      <c r="BM20" s="647"/>
      <c r="BN20" s="648"/>
      <c r="BO20" s="648"/>
      <c r="BP20" s="689"/>
      <c r="BQ20" s="648"/>
      <c r="BR20" s="648"/>
      <c r="BS20" s="562"/>
      <c r="BT20" s="562"/>
      <c r="BU20" s="400"/>
      <c r="BV20" s="401"/>
      <c r="BW20" s="402"/>
      <c r="BX20" s="371"/>
      <c r="BY20" s="937"/>
      <c r="BZ20" s="404"/>
      <c r="CA20" s="929"/>
      <c r="CB20" s="646"/>
      <c r="CC20" s="674"/>
      <c r="CD20" s="646"/>
      <c r="CE20" s="646"/>
      <c r="CF20" s="647"/>
      <c r="CG20" s="648"/>
      <c r="CH20" s="648"/>
      <c r="CI20" s="364"/>
      <c r="CJ20" s="365"/>
      <c r="CK20" s="365"/>
      <c r="CL20" s="366"/>
      <c r="CM20" s="562"/>
      <c r="CN20" s="674"/>
      <c r="CO20" s="646"/>
      <c r="CP20" s="929"/>
      <c r="CQ20" s="647"/>
      <c r="CR20" s="648"/>
      <c r="CS20" s="648"/>
      <c r="CT20" s="689"/>
      <c r="CU20" s="648"/>
      <c r="CV20" s="648"/>
      <c r="CW20" s="562"/>
      <c r="CX20" s="562"/>
      <c r="CY20" s="674"/>
      <c r="CZ20" s="929"/>
      <c r="DA20" s="929"/>
      <c r="DB20" s="647"/>
      <c r="DC20" s="648"/>
      <c r="DD20" s="648"/>
      <c r="DE20" s="364"/>
      <c r="DF20" s="365"/>
      <c r="DG20" s="365"/>
      <c r="DH20" s="366"/>
      <c r="DI20" s="371"/>
      <c r="DJ20" s="352"/>
      <c r="DK20" s="352"/>
      <c r="DL20" s="371"/>
      <c r="DM20" s="362"/>
      <c r="DN20" s="648"/>
      <c r="DO20" s="648"/>
      <c r="DP20" s="689"/>
      <c r="DQ20" s="648"/>
      <c r="DR20" s="648"/>
      <c r="DS20" s="562"/>
      <c r="DT20" s="929"/>
      <c r="DU20" s="674"/>
      <c r="DV20" s="646"/>
      <c r="DW20" s="929"/>
      <c r="DX20" s="647"/>
      <c r="DY20" s="648"/>
      <c r="DZ20" s="648"/>
      <c r="EA20" s="364"/>
      <c r="EB20" s="365"/>
      <c r="EC20" s="365"/>
      <c r="ED20" s="366"/>
      <c r="EE20" s="562"/>
      <c r="EF20" s="646"/>
      <c r="EG20" s="646"/>
      <c r="EH20" s="929"/>
      <c r="EI20" s="647"/>
      <c r="EJ20" s="648"/>
      <c r="EK20" s="648"/>
      <c r="EL20" s="689"/>
      <c r="EM20" s="648"/>
      <c r="EN20" s="648"/>
      <c r="EO20" s="562"/>
      <c r="EP20" s="562"/>
      <c r="EQ20" s="646"/>
      <c r="ER20" s="929"/>
      <c r="ES20" s="929"/>
      <c r="ET20" s="647"/>
      <c r="EU20" s="648"/>
      <c r="EV20" s="648"/>
      <c r="EW20" s="364"/>
      <c r="EX20" s="365"/>
      <c r="EY20" s="365"/>
      <c r="EZ20" s="366"/>
      <c r="FA20" s="371"/>
      <c r="FB20" s="400"/>
      <c r="FC20" s="401"/>
      <c r="FD20" s="402"/>
      <c r="FE20" s="371"/>
      <c r="FF20" s="400"/>
      <c r="FG20" s="401"/>
      <c r="FH20" s="402"/>
      <c r="FI20" s="620"/>
      <c r="FJ20" s="621"/>
      <c r="FK20" s="371"/>
      <c r="FL20" s="371"/>
      <c r="FM20" s="361"/>
      <c r="FN20" s="352"/>
      <c r="FO20" s="352"/>
      <c r="FP20" s="362"/>
      <c r="FQ20" s="648"/>
      <c r="FR20" s="648"/>
      <c r="FS20" s="364"/>
      <c r="FT20" s="365"/>
      <c r="FU20" s="365"/>
      <c r="FV20" s="366"/>
      <c r="FW20" s="562"/>
      <c r="FX20" s="674"/>
      <c r="FY20" s="684"/>
      <c r="FZ20" s="684"/>
      <c r="GA20" s="647"/>
      <c r="GB20" s="648"/>
      <c r="GC20" s="648"/>
      <c r="GD20" s="689"/>
      <c r="GE20" s="648"/>
      <c r="GF20" s="648"/>
      <c r="GG20" s="562"/>
      <c r="GH20" s="562"/>
      <c r="GI20" s="674"/>
      <c r="GJ20" s="646"/>
      <c r="GK20" s="646"/>
      <c r="GL20" s="647"/>
      <c r="GM20" s="648"/>
      <c r="GN20" s="648"/>
      <c r="GO20" s="689"/>
      <c r="GP20" s="365"/>
      <c r="GQ20" s="365"/>
      <c r="GR20" s="366"/>
      <c r="GS20" s="562"/>
      <c r="GT20" s="674"/>
      <c r="GU20" s="935"/>
      <c r="GV20" s="646"/>
      <c r="GW20" s="647"/>
      <c r="GX20" s="648"/>
      <c r="GY20" s="648"/>
      <c r="GZ20" s="689"/>
      <c r="HA20" s="648"/>
      <c r="HB20" s="648"/>
      <c r="HC20" s="562"/>
      <c r="HD20" s="562"/>
      <c r="HE20" s="674"/>
      <c r="HF20" s="684"/>
      <c r="HG20" s="684"/>
      <c r="HH20" s="647"/>
      <c r="HI20" s="648"/>
      <c r="HJ20" s="648"/>
      <c r="HK20" s="364"/>
      <c r="HL20" s="365"/>
      <c r="HM20" s="365"/>
      <c r="HN20" s="366"/>
      <c r="HO20" s="562"/>
      <c r="HP20" s="674"/>
      <c r="HQ20" s="929"/>
      <c r="HR20" s="646"/>
      <c r="HS20" s="647"/>
      <c r="HT20" s="648"/>
      <c r="HU20" s="648"/>
      <c r="HV20" s="689"/>
      <c r="HW20" s="648"/>
      <c r="HX20" s="648"/>
      <c r="HY20" s="562"/>
      <c r="HZ20" s="562"/>
      <c r="IA20" s="674"/>
      <c r="IB20" s="646"/>
      <c r="IC20" s="929"/>
      <c r="ID20" s="647"/>
      <c r="IE20" s="648"/>
      <c r="IF20" s="648"/>
      <c r="IG20" s="689"/>
      <c r="IH20" s="365"/>
      <c r="II20" s="365"/>
      <c r="IJ20" s="366"/>
      <c r="IK20" s="562"/>
      <c r="IL20" s="674"/>
      <c r="IM20" s="684"/>
      <c r="IN20" s="684"/>
      <c r="IO20" s="647"/>
      <c r="IP20" s="648"/>
      <c r="IQ20" s="648"/>
      <c r="IR20" s="689"/>
      <c r="IS20" s="648"/>
      <c r="IT20" s="648"/>
      <c r="IU20" s="562"/>
      <c r="IV20" s="562"/>
      <c r="IW20" s="674"/>
      <c r="IX20" s="684"/>
      <c r="IY20" s="684"/>
      <c r="IZ20" s="647"/>
      <c r="JA20" s="648"/>
      <c r="JB20" s="648"/>
      <c r="JC20" s="689"/>
      <c r="JD20" s="648"/>
      <c r="JE20" s="648"/>
      <c r="JF20" s="562"/>
      <c r="JG20" s="562"/>
      <c r="JH20" s="400"/>
      <c r="JI20" s="401"/>
      <c r="JJ20" s="402"/>
      <c r="JK20" s="352"/>
      <c r="JL20" s="400"/>
      <c r="JM20" s="401"/>
      <c r="JN20" s="402"/>
      <c r="JO20" s="403"/>
      <c r="JP20" s="404"/>
      <c r="JQ20" s="699"/>
      <c r="JR20" s="699"/>
      <c r="JS20" s="700"/>
      <c r="JT20" s="352"/>
      <c r="JU20" s="371"/>
      <c r="JV20" s="674"/>
      <c r="JW20" s="646"/>
      <c r="JX20" s="646"/>
      <c r="JY20" s="647"/>
      <c r="JZ20" s="648"/>
      <c r="KA20" s="648"/>
      <c r="KB20" s="689"/>
      <c r="KC20" s="648"/>
      <c r="KD20" s="648"/>
      <c r="KE20" s="562"/>
      <c r="KF20" s="562"/>
      <c r="KG20" s="674"/>
      <c r="KH20" s="935"/>
      <c r="KI20" s="646"/>
      <c r="KJ20" s="647"/>
      <c r="KK20" s="648"/>
      <c r="KL20" s="648"/>
      <c r="KM20" s="364"/>
      <c r="KN20" s="365"/>
      <c r="KO20" s="365"/>
      <c r="KP20" s="366"/>
      <c r="KQ20" s="562"/>
      <c r="KR20" s="674"/>
      <c r="KS20" s="646"/>
      <c r="KT20" s="646"/>
      <c r="KU20" s="647"/>
      <c r="KV20" s="648"/>
      <c r="KW20" s="648"/>
      <c r="KX20" s="689"/>
      <c r="KY20" s="648"/>
      <c r="KZ20" s="648"/>
      <c r="LA20" s="562"/>
      <c r="LB20" s="562"/>
      <c r="LC20" s="361"/>
      <c r="LD20" s="352"/>
      <c r="LE20" s="352"/>
      <c r="LF20" s="362"/>
      <c r="LG20" s="648"/>
      <c r="LH20" s="648"/>
      <c r="LI20" s="689"/>
      <c r="LJ20" s="648"/>
      <c r="LK20" s="648"/>
      <c r="LL20" s="562"/>
      <c r="LM20" s="562"/>
      <c r="LN20" s="674"/>
      <c r="LO20" s="646"/>
      <c r="LP20" s="646"/>
      <c r="LQ20" s="647"/>
      <c r="LR20" s="648"/>
      <c r="LS20" s="648"/>
      <c r="LT20" s="689"/>
      <c r="LU20" s="648"/>
      <c r="LV20" s="648"/>
      <c r="LW20" s="562"/>
      <c r="LX20" s="562"/>
      <c r="LY20" s="674"/>
      <c r="LZ20" s="646"/>
      <c r="MA20" s="646"/>
      <c r="MB20" s="647"/>
      <c r="MC20" s="648"/>
      <c r="MD20" s="648"/>
      <c r="ME20" s="364"/>
      <c r="MF20" s="365"/>
      <c r="MG20" s="365"/>
      <c r="MH20" s="366"/>
      <c r="MI20" s="562"/>
      <c r="MJ20" s="674"/>
      <c r="MK20" s="935"/>
      <c r="ML20" s="935"/>
      <c r="MM20" s="647"/>
      <c r="MN20" s="648"/>
      <c r="MO20" s="648"/>
      <c r="MP20" s="689"/>
      <c r="MQ20" s="648"/>
      <c r="MR20" s="648"/>
      <c r="MS20" s="562"/>
      <c r="MT20" s="562"/>
      <c r="MU20" s="674"/>
      <c r="MV20" s="352"/>
      <c r="MW20" s="352"/>
      <c r="MX20" s="362"/>
      <c r="MY20" s="648"/>
      <c r="MZ20" s="648"/>
      <c r="NA20" s="689"/>
      <c r="NB20" s="648"/>
      <c r="NC20" s="648"/>
      <c r="ND20" s="562"/>
      <c r="NE20" s="929"/>
      <c r="NF20" s="674"/>
      <c r="NG20" s="646"/>
      <c r="NH20" s="646"/>
      <c r="NI20" s="647"/>
      <c r="NJ20" s="648"/>
      <c r="NK20" s="648"/>
      <c r="NL20" s="689"/>
      <c r="NM20" s="648"/>
      <c r="NN20" s="648"/>
      <c r="NO20" s="562"/>
      <c r="NP20" s="562"/>
      <c r="NQ20" s="400"/>
      <c r="NR20" s="401"/>
      <c r="NS20" s="402"/>
      <c r="NT20" s="371"/>
      <c r="NU20" s="371"/>
      <c r="NV20" s="371"/>
      <c r="NW20" s="371"/>
      <c r="NX20" s="371"/>
      <c r="NY20" s="371"/>
      <c r="NZ20" s="371"/>
      <c r="OA20" s="371"/>
      <c r="OB20" s="371"/>
      <c r="OC20" s="371"/>
      <c r="OD20" s="371"/>
    </row>
    <row r="21" spans="1:491" s="342" customFormat="1" ht="18.75" customHeight="1">
      <c r="A21" s="350"/>
      <c r="B21" s="930" t="s">
        <v>1141</v>
      </c>
      <c r="C21" s="931"/>
      <c r="D21" s="932" t="s">
        <v>1140</v>
      </c>
      <c r="E21" s="932" t="s">
        <v>94</v>
      </c>
      <c r="F21" s="98"/>
      <c r="G21" s="354"/>
      <c r="H21" s="355"/>
      <c r="I21" s="619"/>
      <c r="J21" s="352"/>
      <c r="K21" s="352"/>
      <c r="L21" s="364"/>
      <c r="M21" s="365"/>
      <c r="N21" s="361"/>
      <c r="O21" s="361"/>
      <c r="P21" s="371"/>
      <c r="Q21" s="371"/>
      <c r="R21" s="361"/>
      <c r="S21" s="352"/>
      <c r="T21" s="371"/>
      <c r="U21" s="362"/>
      <c r="V21" s="648"/>
      <c r="W21" s="648"/>
      <c r="X21" s="689"/>
      <c r="Y21" s="648"/>
      <c r="Z21" s="648"/>
      <c r="AA21" s="562"/>
      <c r="AB21" s="562"/>
      <c r="AC21" s="361"/>
      <c r="AD21" s="352"/>
      <c r="AE21" s="371"/>
      <c r="AF21" s="361"/>
      <c r="AG21" s="938"/>
      <c r="AH21" s="938"/>
      <c r="AI21" s="939"/>
      <c r="AJ21" s="938"/>
      <c r="AK21" s="938"/>
      <c r="AL21" s="562"/>
      <c r="AM21" s="562"/>
      <c r="AN21" s="674"/>
      <c r="AO21" s="646"/>
      <c r="AP21" s="929"/>
      <c r="AQ21" s="647"/>
      <c r="AR21" s="648"/>
      <c r="AS21" s="648"/>
      <c r="AT21" s="689"/>
      <c r="AU21" s="648"/>
      <c r="AV21" s="648"/>
      <c r="AW21" s="562"/>
      <c r="AX21" s="562"/>
      <c r="AY21" s="361"/>
      <c r="AZ21" s="352"/>
      <c r="BA21" s="371"/>
      <c r="BB21" s="362"/>
      <c r="BC21" s="648"/>
      <c r="BD21" s="648"/>
      <c r="BE21" s="689"/>
      <c r="BF21" s="648"/>
      <c r="BG21" s="648"/>
      <c r="BH21" s="562"/>
      <c r="BI21" s="562"/>
      <c r="BJ21" s="646"/>
      <c r="BK21" s="646"/>
      <c r="BL21" s="929"/>
      <c r="BM21" s="647"/>
      <c r="BN21" s="648"/>
      <c r="BO21" s="648"/>
      <c r="BP21" s="689"/>
      <c r="BQ21" s="648"/>
      <c r="BR21" s="648"/>
      <c r="BS21" s="562"/>
      <c r="BT21" s="562"/>
      <c r="BU21" s="400"/>
      <c r="BV21" s="401"/>
      <c r="BW21" s="402"/>
      <c r="BX21" s="371"/>
      <c r="BY21" s="937"/>
      <c r="BZ21" s="404"/>
      <c r="CA21" s="929"/>
      <c r="CB21" s="646"/>
      <c r="CC21" s="674"/>
      <c r="CD21" s="646"/>
      <c r="CE21" s="646"/>
      <c r="CF21" s="647"/>
      <c r="CG21" s="648"/>
      <c r="CH21" s="648"/>
      <c r="CI21" s="364"/>
      <c r="CJ21" s="365"/>
      <c r="CK21" s="365"/>
      <c r="CL21" s="366"/>
      <c r="CM21" s="562"/>
      <c r="CN21" s="674"/>
      <c r="CO21" s="646"/>
      <c r="CP21" s="929"/>
      <c r="CQ21" s="647"/>
      <c r="CR21" s="648"/>
      <c r="CS21" s="648"/>
      <c r="CT21" s="689"/>
      <c r="CU21" s="648"/>
      <c r="CV21" s="648"/>
      <c r="CW21" s="562"/>
      <c r="CX21" s="562"/>
      <c r="CY21" s="674"/>
      <c r="CZ21" s="929"/>
      <c r="DA21" s="929"/>
      <c r="DB21" s="647"/>
      <c r="DC21" s="648"/>
      <c r="DD21" s="648"/>
      <c r="DE21" s="364"/>
      <c r="DF21" s="365"/>
      <c r="DG21" s="365"/>
      <c r="DH21" s="366"/>
      <c r="DI21" s="371"/>
      <c r="DJ21" s="352"/>
      <c r="DK21" s="352"/>
      <c r="DL21" s="371"/>
      <c r="DM21" s="362"/>
      <c r="DN21" s="648"/>
      <c r="DO21" s="648"/>
      <c r="DP21" s="689"/>
      <c r="DQ21" s="648"/>
      <c r="DR21" s="648"/>
      <c r="DS21" s="562"/>
      <c r="DT21" s="929"/>
      <c r="DU21" s="674"/>
      <c r="DV21" s="646"/>
      <c r="DW21" s="929"/>
      <c r="DX21" s="647"/>
      <c r="DY21" s="648"/>
      <c r="DZ21" s="648"/>
      <c r="EA21" s="364"/>
      <c r="EB21" s="365"/>
      <c r="EC21" s="365"/>
      <c r="ED21" s="366"/>
      <c r="EE21" s="562"/>
      <c r="EF21" s="646"/>
      <c r="EG21" s="646"/>
      <c r="EH21" s="929"/>
      <c r="EI21" s="647"/>
      <c r="EJ21" s="648"/>
      <c r="EK21" s="648"/>
      <c r="EL21" s="689"/>
      <c r="EM21" s="648"/>
      <c r="EN21" s="648"/>
      <c r="EO21" s="562"/>
      <c r="EP21" s="562"/>
      <c r="EQ21" s="646"/>
      <c r="ER21" s="929"/>
      <c r="ES21" s="929"/>
      <c r="ET21" s="647"/>
      <c r="EU21" s="648"/>
      <c r="EV21" s="648"/>
      <c r="EW21" s="364"/>
      <c r="EX21" s="365"/>
      <c r="EY21" s="365"/>
      <c r="EZ21" s="366"/>
      <c r="FA21" s="371"/>
      <c r="FB21" s="400"/>
      <c r="FC21" s="401"/>
      <c r="FD21" s="402"/>
      <c r="FE21" s="371"/>
      <c r="FF21" s="400"/>
      <c r="FG21" s="401"/>
      <c r="FH21" s="402"/>
      <c r="FI21" s="620"/>
      <c r="FJ21" s="621"/>
      <c r="FK21" s="371"/>
      <c r="FL21" s="371"/>
      <c r="FM21" s="361"/>
      <c r="FN21" s="352"/>
      <c r="FO21" s="352"/>
      <c r="FP21" s="362"/>
      <c r="FQ21" s="648"/>
      <c r="FR21" s="648"/>
      <c r="FS21" s="364"/>
      <c r="FT21" s="365"/>
      <c r="FU21" s="365"/>
      <c r="FV21" s="366"/>
      <c r="FW21" s="562"/>
      <c r="FX21" s="674"/>
      <c r="FY21" s="684"/>
      <c r="FZ21" s="684"/>
      <c r="GA21" s="647"/>
      <c r="GB21" s="648"/>
      <c r="GC21" s="648"/>
      <c r="GD21" s="689"/>
      <c r="GE21" s="648"/>
      <c r="GF21" s="648"/>
      <c r="GG21" s="562"/>
      <c r="GH21" s="562"/>
      <c r="GI21" s="674"/>
      <c r="GJ21" s="646"/>
      <c r="GK21" s="646"/>
      <c r="GL21" s="647"/>
      <c r="GM21" s="648"/>
      <c r="GN21" s="648"/>
      <c r="GO21" s="689"/>
      <c r="GP21" s="365"/>
      <c r="GQ21" s="365"/>
      <c r="GR21" s="366"/>
      <c r="GS21" s="562"/>
      <c r="GT21" s="674"/>
      <c r="GU21" s="935"/>
      <c r="GV21" s="646"/>
      <c r="GW21" s="647"/>
      <c r="GX21" s="648"/>
      <c r="GY21" s="648"/>
      <c r="GZ21" s="689"/>
      <c r="HA21" s="648"/>
      <c r="HB21" s="648"/>
      <c r="HC21" s="562"/>
      <c r="HD21" s="562"/>
      <c r="HE21" s="674"/>
      <c r="HF21" s="684"/>
      <c r="HG21" s="684"/>
      <c r="HH21" s="647"/>
      <c r="HI21" s="648"/>
      <c r="HJ21" s="648"/>
      <c r="HK21" s="364"/>
      <c r="HL21" s="365"/>
      <c r="HM21" s="365"/>
      <c r="HN21" s="366"/>
      <c r="HO21" s="562"/>
      <c r="HP21" s="674"/>
      <c r="HQ21" s="929"/>
      <c r="HR21" s="646"/>
      <c r="HS21" s="647"/>
      <c r="HT21" s="648"/>
      <c r="HU21" s="648"/>
      <c r="HV21" s="689"/>
      <c r="HW21" s="648"/>
      <c r="HX21" s="648"/>
      <c r="HY21" s="562"/>
      <c r="HZ21" s="562"/>
      <c r="IA21" s="674"/>
      <c r="IB21" s="646"/>
      <c r="IC21" s="929"/>
      <c r="ID21" s="647"/>
      <c r="IE21" s="648"/>
      <c r="IF21" s="648"/>
      <c r="IG21" s="689"/>
      <c r="IH21" s="365"/>
      <c r="II21" s="365"/>
      <c r="IJ21" s="366"/>
      <c r="IK21" s="562"/>
      <c r="IL21" s="674"/>
      <c r="IM21" s="684"/>
      <c r="IN21" s="684"/>
      <c r="IO21" s="647"/>
      <c r="IP21" s="648"/>
      <c r="IQ21" s="648"/>
      <c r="IR21" s="689"/>
      <c r="IS21" s="648"/>
      <c r="IT21" s="648"/>
      <c r="IU21" s="562"/>
      <c r="IV21" s="562"/>
      <c r="IW21" s="674"/>
      <c r="IX21" s="684"/>
      <c r="IY21" s="684"/>
      <c r="IZ21" s="647"/>
      <c r="JA21" s="648"/>
      <c r="JB21" s="648"/>
      <c r="JC21" s="689"/>
      <c r="JD21" s="648"/>
      <c r="JE21" s="648"/>
      <c r="JF21" s="562"/>
      <c r="JG21" s="562"/>
      <c r="JH21" s="400"/>
      <c r="JI21" s="401"/>
      <c r="JJ21" s="402"/>
      <c r="JK21" s="352"/>
      <c r="JL21" s="400"/>
      <c r="JM21" s="401"/>
      <c r="JN21" s="402"/>
      <c r="JO21" s="403"/>
      <c r="JP21" s="404"/>
      <c r="JQ21" s="699"/>
      <c r="JR21" s="699"/>
      <c r="JS21" s="700"/>
      <c r="JT21" s="352"/>
      <c r="JU21" s="371"/>
      <c r="NF21" s="921">
        <v>7.6</v>
      </c>
      <c r="NG21" s="922">
        <v>7</v>
      </c>
      <c r="NH21" s="527"/>
      <c r="NI21" s="923">
        <f t="shared" ref="NI21" si="324">ROUND((NF21*0.4+NG21*0.6),1)</f>
        <v>7.2</v>
      </c>
      <c r="NJ21" s="924">
        <f t="shared" ref="NJ21" si="325">ROUND(MAX((NF21*0.4+NG21*0.6),(NF21*0.4+NH21*0.6)),1)</f>
        <v>7.2</v>
      </c>
      <c r="NK21" s="924"/>
      <c r="NL21" s="925" t="str">
        <f t="shared" ref="NL21" si="326">IF(NJ21&gt;=8.5,"A",IF(NJ21&gt;=8,"B+",IF(NJ21&gt;=7,"B",IF(NJ21&gt;=6.5,"C+",IF(NJ21&gt;=5.5,"C",IF(NJ21&gt;=5,"D+",IF(NJ21&gt;=4,"D","F")))))))</f>
        <v>B</v>
      </c>
      <c r="NM21" s="926">
        <f t="shared" ref="NM21" si="327">IF(NL21="A",4,IF(NL21="B+",3.5,IF(NL21="B",3,IF(NL21="C+",2.5,IF(NL21="C",2,IF(NL21="D+",1.5,IF(NL21="D",1,0)))))))</f>
        <v>3</v>
      </c>
      <c r="NN21" s="926" t="str">
        <f t="shared" ref="NN21" si="328">TEXT(NM21,"0.0")</f>
        <v>3.0</v>
      </c>
      <c r="NO21" s="927">
        <v>2</v>
      </c>
      <c r="NP21" s="928">
        <v>2</v>
      </c>
    </row>
    <row r="22" spans="1:491" s="342" customFormat="1" ht="18.75" customHeight="1">
      <c r="A22" s="350"/>
      <c r="B22" s="355"/>
      <c r="C22" s="455"/>
      <c r="D22" s="399"/>
      <c r="E22" s="399"/>
      <c r="F22" s="98"/>
      <c r="G22" s="354"/>
      <c r="H22" s="355"/>
      <c r="I22" s="619"/>
      <c r="J22" s="352"/>
      <c r="K22" s="352"/>
      <c r="L22" s="364"/>
      <c r="M22" s="365"/>
      <c r="N22" s="755"/>
      <c r="O22" s="755"/>
      <c r="P22" s="364"/>
      <c r="Q22" s="365"/>
      <c r="R22" s="361"/>
      <c r="S22" s="352"/>
      <c r="T22" s="371"/>
      <c r="U22" s="362"/>
      <c r="V22" s="648"/>
      <c r="W22" s="648"/>
      <c r="X22" s="689"/>
      <c r="Y22" s="648"/>
      <c r="Z22" s="648"/>
      <c r="AA22" s="562"/>
      <c r="AB22" s="562"/>
      <c r="AC22" s="361"/>
      <c r="AD22" s="352"/>
      <c r="AE22" s="371"/>
      <c r="AF22" s="361"/>
      <c r="AG22" s="938"/>
      <c r="AH22" s="938"/>
      <c r="AI22" s="939"/>
      <c r="AJ22" s="938"/>
      <c r="AK22" s="938"/>
      <c r="AL22" s="562"/>
      <c r="AM22" s="562"/>
      <c r="AN22" s="674"/>
      <c r="AO22" s="646"/>
      <c r="AP22" s="929"/>
      <c r="AQ22" s="647"/>
      <c r="AR22" s="648"/>
      <c r="AS22" s="648"/>
      <c r="AT22" s="689"/>
      <c r="AU22" s="648"/>
      <c r="AV22" s="648"/>
      <c r="AW22" s="562"/>
      <c r="AX22" s="562"/>
      <c r="AY22" s="361"/>
      <c r="AZ22" s="352"/>
      <c r="BA22" s="371"/>
      <c r="BB22" s="362"/>
      <c r="BC22" s="648"/>
      <c r="BD22" s="648"/>
      <c r="BE22" s="689"/>
      <c r="BF22" s="648"/>
      <c r="BG22" s="648"/>
      <c r="BH22" s="562"/>
      <c r="BI22" s="562"/>
      <c r="BJ22" s="646"/>
      <c r="BK22" s="646"/>
      <c r="BL22" s="929"/>
      <c r="BM22" s="647"/>
      <c r="BN22" s="648"/>
      <c r="BO22" s="648"/>
      <c r="BP22" s="689"/>
      <c r="BQ22" s="648"/>
      <c r="BR22" s="648"/>
      <c r="BS22" s="562"/>
      <c r="BT22" s="562"/>
      <c r="BU22" s="400"/>
      <c r="BV22" s="401"/>
      <c r="BW22" s="402"/>
      <c r="BX22" s="371"/>
      <c r="BY22" s="937"/>
      <c r="BZ22" s="404"/>
      <c r="CA22" s="929"/>
      <c r="CB22" s="646"/>
      <c r="CC22" s="674"/>
      <c r="CD22" s="646"/>
      <c r="CE22" s="646"/>
      <c r="CF22" s="647"/>
      <c r="CG22" s="648"/>
      <c r="CH22" s="648"/>
      <c r="CI22" s="364"/>
      <c r="CJ22" s="365"/>
      <c r="CK22" s="365"/>
      <c r="CL22" s="366"/>
      <c r="CM22" s="562"/>
      <c r="CN22" s="674"/>
      <c r="CO22" s="646"/>
      <c r="CP22" s="929"/>
      <c r="CQ22" s="647"/>
      <c r="CR22" s="648"/>
      <c r="CS22" s="648"/>
      <c r="CT22" s="689"/>
      <c r="CU22" s="648"/>
      <c r="CV22" s="648"/>
      <c r="CW22" s="562"/>
      <c r="CX22" s="562"/>
      <c r="CY22" s="674"/>
      <c r="CZ22" s="929"/>
      <c r="DA22" s="929"/>
      <c r="DB22" s="647"/>
      <c r="DC22" s="648"/>
      <c r="DD22" s="648"/>
      <c r="DE22" s="364"/>
      <c r="DF22" s="365"/>
      <c r="DG22" s="365"/>
      <c r="DH22" s="366"/>
      <c r="DI22" s="371"/>
      <c r="DJ22" s="352"/>
      <c r="DK22" s="352"/>
      <c r="DL22" s="371"/>
      <c r="DM22" s="362"/>
      <c r="DN22" s="648"/>
      <c r="DO22" s="648"/>
      <c r="DP22" s="689"/>
      <c r="DQ22" s="648"/>
      <c r="DR22" s="648"/>
      <c r="DS22" s="562"/>
      <c r="DT22" s="929"/>
      <c r="DU22" s="674"/>
      <c r="DV22" s="646"/>
      <c r="DW22" s="929"/>
      <c r="DX22" s="647"/>
      <c r="DY22" s="648"/>
      <c r="DZ22" s="648"/>
      <c r="EA22" s="364"/>
      <c r="EB22" s="365"/>
      <c r="EC22" s="365"/>
      <c r="ED22" s="366"/>
      <c r="EE22" s="562"/>
      <c r="EF22" s="646"/>
      <c r="EG22" s="646"/>
      <c r="EH22" s="929"/>
      <c r="EI22" s="647"/>
      <c r="EJ22" s="648"/>
      <c r="EK22" s="648"/>
      <c r="EL22" s="689"/>
      <c r="EM22" s="648"/>
      <c r="EN22" s="648"/>
      <c r="EO22" s="562"/>
      <c r="EP22" s="562"/>
      <c r="EQ22" s="646"/>
      <c r="ER22" s="929"/>
      <c r="ES22" s="929"/>
      <c r="ET22" s="647"/>
      <c r="EU22" s="648"/>
      <c r="EV22" s="648"/>
      <c r="EW22" s="364"/>
      <c r="EX22" s="365"/>
      <c r="EY22" s="365"/>
      <c r="EZ22" s="366"/>
      <c r="FA22" s="371"/>
      <c r="FB22" s="400"/>
      <c r="FC22" s="401"/>
      <c r="FD22" s="402"/>
      <c r="FE22" s="371"/>
      <c r="FF22" s="400"/>
      <c r="FG22" s="401"/>
      <c r="FH22" s="402"/>
      <c r="FI22" s="620"/>
      <c r="FJ22" s="621"/>
      <c r="FK22" s="371"/>
      <c r="FL22" s="371"/>
      <c r="FM22" s="361"/>
      <c r="FN22" s="352"/>
      <c r="FO22" s="352"/>
      <c r="FP22" s="362"/>
      <c r="FQ22" s="648"/>
      <c r="FR22" s="648"/>
      <c r="FS22" s="364"/>
      <c r="FT22" s="365"/>
      <c r="FU22" s="365"/>
      <c r="FV22" s="366"/>
      <c r="FW22" s="562"/>
      <c r="FX22" s="674"/>
      <c r="FY22" s="684"/>
      <c r="FZ22" s="684"/>
      <c r="GA22" s="647"/>
      <c r="GB22" s="648"/>
      <c r="GC22" s="648"/>
      <c r="GD22" s="689"/>
      <c r="GE22" s="648"/>
      <c r="GF22" s="648"/>
      <c r="GG22" s="562"/>
      <c r="GH22" s="562"/>
      <c r="GI22" s="674"/>
      <c r="GJ22" s="646"/>
      <c r="GK22" s="646"/>
      <c r="GL22" s="647"/>
      <c r="GM22" s="648"/>
      <c r="GN22" s="648"/>
      <c r="GO22" s="689"/>
      <c r="GP22" s="365"/>
      <c r="GQ22" s="365"/>
      <c r="GR22" s="366"/>
      <c r="GS22" s="562"/>
      <c r="GT22" s="674"/>
      <c r="GU22" s="935"/>
      <c r="GV22" s="646"/>
      <c r="GW22" s="647"/>
      <c r="GX22" s="648"/>
      <c r="GY22" s="648"/>
      <c r="GZ22" s="689"/>
      <c r="HA22" s="648"/>
      <c r="HB22" s="648"/>
      <c r="HC22" s="562"/>
      <c r="HD22" s="562"/>
      <c r="HE22" s="674"/>
      <c r="HF22" s="684"/>
      <c r="HG22" s="684"/>
      <c r="HH22" s="647"/>
      <c r="HI22" s="648"/>
      <c r="HJ22" s="648"/>
      <c r="HK22" s="364"/>
      <c r="HL22" s="365"/>
      <c r="HM22" s="365"/>
      <c r="HN22" s="366"/>
      <c r="HO22" s="562"/>
      <c r="HP22" s="674"/>
      <c r="HQ22" s="929"/>
      <c r="HR22" s="646"/>
      <c r="HS22" s="647"/>
      <c r="HT22" s="648"/>
      <c r="HU22" s="648"/>
      <c r="HV22" s="689"/>
      <c r="HW22" s="648"/>
      <c r="HX22" s="648"/>
      <c r="HY22" s="562"/>
      <c r="HZ22" s="562"/>
      <c r="IA22" s="674"/>
      <c r="IB22" s="646"/>
      <c r="IC22" s="929"/>
      <c r="ID22" s="647"/>
      <c r="IE22" s="648"/>
      <c r="IF22" s="648"/>
      <c r="IG22" s="689"/>
      <c r="IH22" s="365"/>
      <c r="II22" s="365"/>
      <c r="IJ22" s="366"/>
      <c r="IK22" s="562"/>
      <c r="IL22" s="674"/>
      <c r="IM22" s="684"/>
      <c r="IN22" s="684"/>
      <c r="IO22" s="647"/>
      <c r="IP22" s="648"/>
      <c r="IQ22" s="648"/>
      <c r="IR22" s="689"/>
      <c r="IS22" s="648"/>
      <c r="IT22" s="648"/>
      <c r="IU22" s="562"/>
      <c r="IV22" s="562"/>
      <c r="IW22" s="674"/>
      <c r="IX22" s="684"/>
      <c r="IY22" s="684"/>
      <c r="IZ22" s="647"/>
      <c r="JA22" s="648"/>
      <c r="JB22" s="648"/>
      <c r="JC22" s="689"/>
      <c r="JD22" s="648"/>
      <c r="JE22" s="648"/>
      <c r="JF22" s="562"/>
      <c r="JG22" s="562"/>
      <c r="JH22" s="400"/>
      <c r="JI22" s="401"/>
      <c r="JJ22" s="402"/>
      <c r="JK22" s="352"/>
      <c r="JL22" s="400"/>
      <c r="JM22" s="401"/>
      <c r="JN22" s="402"/>
      <c r="JO22" s="403"/>
      <c r="JP22" s="404"/>
      <c r="JQ22" s="699"/>
      <c r="JR22" s="699"/>
      <c r="JS22" s="700"/>
      <c r="JT22" s="352"/>
      <c r="JU22" s="371"/>
      <c r="JV22" s="674"/>
      <c r="JW22" s="646"/>
      <c r="JX22" s="646"/>
      <c r="JY22" s="647"/>
      <c r="JZ22" s="648"/>
      <c r="KA22" s="648"/>
      <c r="KB22" s="689"/>
      <c r="KC22" s="648"/>
      <c r="KD22" s="648"/>
      <c r="KE22" s="562"/>
      <c r="KF22" s="562"/>
      <c r="KG22" s="674"/>
      <c r="KH22" s="935"/>
      <c r="KI22" s="646"/>
      <c r="KJ22" s="647"/>
      <c r="KK22" s="648"/>
      <c r="KL22" s="648"/>
      <c r="KM22" s="364"/>
      <c r="KN22" s="365"/>
      <c r="KO22" s="365"/>
      <c r="KP22" s="366"/>
      <c r="KQ22" s="562"/>
      <c r="KR22" s="674"/>
      <c r="KS22" s="646"/>
      <c r="KT22" s="646"/>
      <c r="KU22" s="647"/>
      <c r="KV22" s="648"/>
      <c r="KW22" s="648"/>
      <c r="KX22" s="689"/>
      <c r="KY22" s="648"/>
      <c r="KZ22" s="648"/>
      <c r="LA22" s="562"/>
      <c r="LB22" s="562"/>
      <c r="LC22" s="361"/>
      <c r="LD22" s="352"/>
      <c r="LE22" s="352"/>
      <c r="LF22" s="362"/>
      <c r="LG22" s="648"/>
      <c r="LH22" s="648"/>
      <c r="LI22" s="689"/>
      <c r="LJ22" s="648"/>
      <c r="LK22" s="648"/>
      <c r="LL22" s="562"/>
      <c r="LM22" s="562"/>
      <c r="LN22" s="674"/>
      <c r="LO22" s="646"/>
      <c r="LP22" s="646"/>
      <c r="LQ22" s="647"/>
      <c r="LR22" s="648"/>
      <c r="LS22" s="648"/>
      <c r="LT22" s="689"/>
      <c r="LU22" s="648"/>
      <c r="LV22" s="648"/>
      <c r="LW22" s="562"/>
      <c r="LX22" s="562"/>
      <c r="LY22" s="674"/>
      <c r="LZ22" s="646"/>
      <c r="MA22" s="646"/>
      <c r="MB22" s="647"/>
      <c r="MC22" s="648"/>
      <c r="MD22" s="648"/>
      <c r="ME22" s="364"/>
      <c r="MF22" s="365"/>
      <c r="MG22" s="365"/>
      <c r="MH22" s="366"/>
      <c r="MI22" s="562"/>
      <c r="MJ22" s="674"/>
      <c r="MK22" s="935"/>
      <c r="ML22" s="935"/>
      <c r="MM22" s="647"/>
      <c r="MN22" s="648"/>
      <c r="MO22" s="648"/>
      <c r="MP22" s="689"/>
      <c r="MQ22" s="648"/>
      <c r="MR22" s="648"/>
      <c r="MS22" s="562"/>
      <c r="MT22" s="562"/>
      <c r="MU22" s="674"/>
      <c r="MV22" s="352"/>
      <c r="MW22" s="352"/>
      <c r="MX22" s="362"/>
      <c r="MY22" s="648"/>
      <c r="MZ22" s="648"/>
      <c r="NA22" s="689"/>
      <c r="NB22" s="648"/>
      <c r="NC22" s="648"/>
      <c r="ND22" s="562"/>
      <c r="NE22" s="929"/>
      <c r="NF22" s="674"/>
      <c r="NG22" s="646"/>
      <c r="NH22" s="646"/>
      <c r="NI22" s="647"/>
      <c r="NJ22" s="648"/>
      <c r="NK22" s="648"/>
      <c r="NL22" s="689"/>
      <c r="NM22" s="648"/>
      <c r="NN22" s="648"/>
      <c r="NO22" s="562"/>
      <c r="NP22" s="562"/>
      <c r="NQ22" s="400"/>
      <c r="NR22" s="401"/>
      <c r="NS22" s="402"/>
      <c r="NT22" s="371"/>
      <c r="NU22" s="371"/>
      <c r="NV22" s="371"/>
      <c r="NW22" s="371"/>
      <c r="NX22" s="371"/>
      <c r="NY22" s="371"/>
      <c r="NZ22" s="371"/>
      <c r="OA22" s="371"/>
      <c r="OB22" s="371"/>
      <c r="OC22" s="371"/>
      <c r="OD22" s="371"/>
    </row>
    <row r="23" spans="1:491" s="342" customFormat="1" ht="18.75" customHeight="1">
      <c r="A23" s="350"/>
      <c r="B23" s="355"/>
      <c r="C23" s="455"/>
      <c r="D23" s="399"/>
      <c r="E23" s="399"/>
      <c r="F23" s="98"/>
      <c r="G23" s="354"/>
      <c r="H23" s="355"/>
      <c r="I23" s="619"/>
      <c r="J23" s="352"/>
      <c r="K23" s="352"/>
      <c r="L23" s="364"/>
      <c r="M23" s="365"/>
      <c r="N23" s="755"/>
      <c r="O23" s="755"/>
      <c r="P23" s="364"/>
      <c r="Q23" s="365"/>
      <c r="R23" s="361"/>
      <c r="S23" s="352"/>
      <c r="T23" s="371"/>
      <c r="U23" s="362"/>
      <c r="V23" s="648"/>
      <c r="W23" s="648"/>
      <c r="X23" s="689"/>
      <c r="Y23" s="648"/>
      <c r="Z23" s="648"/>
      <c r="AA23" s="562"/>
      <c r="AB23" s="562"/>
      <c r="AC23" s="361"/>
      <c r="AD23" s="352"/>
      <c r="AE23" s="371"/>
      <c r="AF23" s="361"/>
      <c r="AG23" s="938"/>
      <c r="AH23" s="938"/>
      <c r="AI23" s="939"/>
      <c r="AJ23" s="938"/>
      <c r="AK23" s="938"/>
      <c r="AL23" s="562"/>
      <c r="AM23" s="562"/>
      <c r="AN23" s="674"/>
      <c r="AO23" s="646"/>
      <c r="AP23" s="929"/>
      <c r="AQ23" s="647"/>
      <c r="AR23" s="648"/>
      <c r="AS23" s="648"/>
      <c r="AT23" s="689"/>
      <c r="AU23" s="648"/>
      <c r="AV23" s="648"/>
      <c r="AW23" s="562"/>
      <c r="AX23" s="562"/>
      <c r="AY23" s="361"/>
      <c r="AZ23" s="352"/>
      <c r="BA23" s="371"/>
      <c r="BB23" s="362"/>
      <c r="BC23" s="648"/>
      <c r="BD23" s="648"/>
      <c r="BE23" s="689"/>
      <c r="BF23" s="648"/>
      <c r="BG23" s="648"/>
      <c r="BH23" s="562"/>
      <c r="BI23" s="562"/>
      <c r="BJ23" s="646"/>
      <c r="BK23" s="646"/>
      <c r="BL23" s="929"/>
      <c r="BM23" s="647"/>
      <c r="BN23" s="648"/>
      <c r="BO23" s="648"/>
      <c r="BP23" s="689"/>
      <c r="BQ23" s="648"/>
      <c r="BR23" s="648"/>
      <c r="BS23" s="562"/>
      <c r="BT23" s="562"/>
      <c r="BU23" s="400"/>
      <c r="BV23" s="401"/>
      <c r="BW23" s="402"/>
      <c r="BX23" s="371"/>
      <c r="BY23" s="937"/>
      <c r="BZ23" s="404"/>
      <c r="CA23" s="929"/>
      <c r="CB23" s="646"/>
      <c r="CC23" s="674"/>
      <c r="CD23" s="646"/>
      <c r="CE23" s="646"/>
      <c r="CF23" s="647"/>
      <c r="CG23" s="648"/>
      <c r="CH23" s="648"/>
      <c r="CI23" s="364"/>
      <c r="CJ23" s="365"/>
      <c r="CK23" s="365"/>
      <c r="CL23" s="366"/>
      <c r="CM23" s="562"/>
      <c r="CN23" s="674"/>
      <c r="CO23" s="646"/>
      <c r="CP23" s="929"/>
      <c r="CQ23" s="647"/>
      <c r="CR23" s="648"/>
      <c r="CS23" s="648"/>
      <c r="CT23" s="689"/>
      <c r="CU23" s="648"/>
      <c r="CV23" s="648"/>
      <c r="CW23" s="562"/>
      <c r="CX23" s="562"/>
      <c r="CY23" s="674"/>
      <c r="CZ23" s="929"/>
      <c r="DA23" s="929"/>
      <c r="DB23" s="647"/>
      <c r="DC23" s="648"/>
      <c r="DD23" s="648"/>
      <c r="DE23" s="364"/>
      <c r="DF23" s="365"/>
      <c r="DG23" s="365"/>
      <c r="DH23" s="366"/>
      <c r="DI23" s="371"/>
      <c r="DJ23" s="352"/>
      <c r="DK23" s="352"/>
      <c r="DL23" s="371"/>
      <c r="DM23" s="362"/>
      <c r="DN23" s="648"/>
      <c r="DO23" s="648"/>
      <c r="DP23" s="689"/>
      <c r="DQ23" s="648"/>
      <c r="DR23" s="648"/>
      <c r="DS23" s="562"/>
      <c r="DT23" s="929"/>
      <c r="DU23" s="674"/>
      <c r="DV23" s="646"/>
      <c r="DW23" s="929"/>
      <c r="DX23" s="647"/>
      <c r="DY23" s="648"/>
      <c r="DZ23" s="648"/>
      <c r="EA23" s="364"/>
      <c r="EB23" s="365"/>
      <c r="EC23" s="365"/>
      <c r="ED23" s="366"/>
      <c r="EE23" s="562"/>
      <c r="EF23" s="646"/>
      <c r="EG23" s="646"/>
      <c r="EH23" s="929"/>
      <c r="EI23" s="647"/>
      <c r="EJ23" s="648"/>
      <c r="EK23" s="648"/>
      <c r="EL23" s="689"/>
      <c r="EM23" s="648"/>
      <c r="EN23" s="648"/>
      <c r="EO23" s="562"/>
      <c r="EP23" s="562"/>
      <c r="EQ23" s="646"/>
      <c r="ER23" s="929"/>
      <c r="ES23" s="929"/>
      <c r="ET23" s="647"/>
      <c r="EU23" s="648"/>
      <c r="EV23" s="648"/>
      <c r="EW23" s="364"/>
      <c r="EX23" s="365"/>
      <c r="EY23" s="365"/>
      <c r="EZ23" s="366"/>
      <c r="FA23" s="371"/>
      <c r="FB23" s="400"/>
      <c r="FC23" s="401"/>
      <c r="FD23" s="402"/>
      <c r="FE23" s="371"/>
      <c r="FF23" s="400"/>
      <c r="FG23" s="401"/>
      <c r="FH23" s="402"/>
      <c r="FI23" s="620"/>
      <c r="FJ23" s="621"/>
      <c r="FK23" s="371"/>
      <c r="FL23" s="371"/>
      <c r="FM23" s="361"/>
      <c r="FN23" s="352"/>
      <c r="FO23" s="352"/>
      <c r="FP23" s="362"/>
      <c r="FQ23" s="648"/>
      <c r="FR23" s="648"/>
      <c r="FS23" s="364"/>
      <c r="FT23" s="365"/>
      <c r="FU23" s="365"/>
      <c r="FV23" s="366"/>
      <c r="FW23" s="562"/>
      <c r="FX23" s="674"/>
      <c r="FY23" s="684"/>
      <c r="FZ23" s="684"/>
      <c r="GA23" s="647"/>
      <c r="GB23" s="648"/>
      <c r="GC23" s="648"/>
      <c r="GD23" s="689"/>
      <c r="GE23" s="648"/>
      <c r="GF23" s="648"/>
      <c r="GG23" s="562"/>
      <c r="GH23" s="562"/>
      <c r="GI23" s="674"/>
      <c r="GJ23" s="646"/>
      <c r="GK23" s="646"/>
      <c r="GL23" s="647"/>
      <c r="GM23" s="648"/>
      <c r="GN23" s="648"/>
      <c r="GO23" s="689"/>
      <c r="GP23" s="365"/>
      <c r="GQ23" s="365"/>
      <c r="GR23" s="366"/>
      <c r="GS23" s="562"/>
      <c r="GT23" s="674"/>
      <c r="GU23" s="935"/>
      <c r="GV23" s="646"/>
      <c r="GW23" s="647"/>
      <c r="GX23" s="648"/>
      <c r="GY23" s="648"/>
      <c r="GZ23" s="689"/>
      <c r="HA23" s="648"/>
      <c r="HB23" s="648"/>
      <c r="HC23" s="562"/>
      <c r="HD23" s="562"/>
      <c r="HE23" s="674"/>
      <c r="HF23" s="684"/>
      <c r="HG23" s="684"/>
      <c r="HH23" s="647"/>
      <c r="HI23" s="648"/>
      <c r="HJ23" s="648"/>
      <c r="HK23" s="364"/>
      <c r="HL23" s="365"/>
      <c r="HM23" s="365"/>
      <c r="HN23" s="366"/>
      <c r="HO23" s="562"/>
      <c r="HP23" s="674"/>
      <c r="HQ23" s="929"/>
      <c r="HR23" s="646"/>
      <c r="HS23" s="647"/>
      <c r="HT23" s="648"/>
      <c r="HU23" s="648"/>
      <c r="HV23" s="689"/>
      <c r="HW23" s="648"/>
      <c r="HX23" s="648"/>
      <c r="HY23" s="562"/>
      <c r="HZ23" s="562"/>
      <c r="IA23" s="674"/>
      <c r="IB23" s="646"/>
      <c r="IC23" s="929"/>
      <c r="ID23" s="647"/>
      <c r="IE23" s="648"/>
      <c r="IF23" s="648"/>
      <c r="IG23" s="689"/>
      <c r="IH23" s="365"/>
      <c r="II23" s="365"/>
      <c r="IJ23" s="366"/>
      <c r="IK23" s="562"/>
      <c r="IL23" s="674"/>
      <c r="IM23" s="684"/>
      <c r="IN23" s="684"/>
      <c r="IO23" s="647"/>
      <c r="IP23" s="648"/>
      <c r="IQ23" s="648"/>
      <c r="IR23" s="689"/>
      <c r="IS23" s="648"/>
      <c r="IT23" s="648"/>
      <c r="IU23" s="562"/>
      <c r="IV23" s="562"/>
      <c r="IW23" s="674"/>
      <c r="IX23" s="684"/>
      <c r="IY23" s="684"/>
      <c r="IZ23" s="647"/>
      <c r="JA23" s="648"/>
      <c r="JB23" s="648"/>
      <c r="JC23" s="689"/>
      <c r="JD23" s="648"/>
      <c r="JE23" s="648"/>
      <c r="JF23" s="562"/>
      <c r="JG23" s="562"/>
      <c r="JH23" s="400"/>
      <c r="JI23" s="401"/>
      <c r="JJ23" s="402"/>
      <c r="JK23" s="352"/>
      <c r="JL23" s="400"/>
      <c r="JM23" s="401"/>
      <c r="JN23" s="402"/>
      <c r="JO23" s="403"/>
      <c r="JP23" s="404"/>
      <c r="JQ23" s="699"/>
      <c r="JR23" s="699"/>
      <c r="JS23" s="700"/>
      <c r="JT23" s="352"/>
      <c r="JU23" s="371"/>
      <c r="JV23" s="674"/>
      <c r="JW23" s="646"/>
      <c r="JX23" s="646"/>
      <c r="JY23" s="647"/>
      <c r="JZ23" s="648"/>
      <c r="KA23" s="648"/>
      <c r="KB23" s="689"/>
      <c r="KC23" s="648"/>
      <c r="KD23" s="648"/>
      <c r="KE23" s="562"/>
      <c r="KF23" s="562"/>
      <c r="KG23" s="674"/>
      <c r="KH23" s="935"/>
      <c r="KI23" s="646"/>
      <c r="KJ23" s="647"/>
      <c r="KK23" s="648"/>
      <c r="KL23" s="648"/>
      <c r="KM23" s="364"/>
      <c r="KN23" s="365"/>
      <c r="KO23" s="365"/>
      <c r="KP23" s="366"/>
      <c r="KQ23" s="562"/>
      <c r="KR23" s="674"/>
      <c r="KS23" s="646"/>
      <c r="KT23" s="646"/>
      <c r="KU23" s="647"/>
      <c r="KV23" s="648"/>
      <c r="KW23" s="648"/>
      <c r="KX23" s="689"/>
      <c r="KY23" s="648"/>
      <c r="KZ23" s="648"/>
      <c r="LA23" s="562"/>
      <c r="LB23" s="562"/>
      <c r="LC23" s="361"/>
      <c r="LD23" s="352"/>
      <c r="LE23" s="352"/>
      <c r="LF23" s="362"/>
      <c r="LG23" s="648"/>
      <c r="LH23" s="648"/>
      <c r="LI23" s="689"/>
      <c r="LJ23" s="648"/>
      <c r="LK23" s="648"/>
      <c r="LL23" s="562"/>
      <c r="LM23" s="562"/>
      <c r="LN23" s="674"/>
      <c r="LO23" s="646"/>
      <c r="LP23" s="646"/>
      <c r="LQ23" s="647"/>
      <c r="LR23" s="648"/>
      <c r="LS23" s="648"/>
      <c r="LT23" s="689"/>
      <c r="LU23" s="648"/>
      <c r="LV23" s="648"/>
      <c r="LW23" s="562"/>
      <c r="LX23" s="562"/>
      <c r="LY23" s="674"/>
      <c r="LZ23" s="646"/>
      <c r="MA23" s="646"/>
      <c r="MB23" s="647"/>
      <c r="MC23" s="648"/>
      <c r="MD23" s="648"/>
      <c r="ME23" s="364"/>
      <c r="MF23" s="365"/>
      <c r="MG23" s="365"/>
      <c r="MH23" s="366"/>
      <c r="MI23" s="562"/>
      <c r="MJ23" s="674"/>
      <c r="MK23" s="935"/>
      <c r="ML23" s="935"/>
      <c r="MM23" s="647"/>
      <c r="MN23" s="648"/>
      <c r="MO23" s="648"/>
      <c r="MP23" s="689"/>
      <c r="MQ23" s="648"/>
      <c r="MR23" s="648"/>
      <c r="MS23" s="562"/>
      <c r="MT23" s="562"/>
      <c r="MU23" s="674"/>
      <c r="MV23" s="352"/>
      <c r="MW23" s="352"/>
      <c r="MX23" s="362"/>
      <c r="MY23" s="648"/>
      <c r="MZ23" s="648"/>
      <c r="NA23" s="689"/>
      <c r="NB23" s="648"/>
      <c r="NC23" s="648"/>
      <c r="ND23" s="562"/>
      <c r="NE23" s="929"/>
      <c r="NF23" s="674"/>
      <c r="NG23" s="646"/>
      <c r="NH23" s="646"/>
      <c r="NI23" s="647"/>
      <c r="NJ23" s="648"/>
      <c r="NK23" s="648"/>
      <c r="NL23" s="689"/>
      <c r="NM23" s="648"/>
      <c r="NN23" s="648"/>
      <c r="NO23" s="562"/>
      <c r="NP23" s="562"/>
      <c r="NQ23" s="400"/>
      <c r="NR23" s="401"/>
      <c r="NS23" s="402"/>
      <c r="NT23" s="371"/>
      <c r="NU23" s="371"/>
      <c r="NV23" s="371"/>
      <c r="NW23" s="371"/>
      <c r="NX23" s="371"/>
      <c r="NY23" s="371"/>
      <c r="NZ23" s="371"/>
      <c r="OA23" s="371"/>
      <c r="OB23" s="371"/>
      <c r="OC23" s="371"/>
      <c r="OD23" s="371"/>
    </row>
    <row r="24" spans="1:491" s="342" customFormat="1" ht="18.75" customHeight="1">
      <c r="A24" s="79">
        <v>27</v>
      </c>
      <c r="B24" s="79" t="s">
        <v>87</v>
      </c>
      <c r="C24" s="79" t="s">
        <v>479</v>
      </c>
      <c r="D24" s="1119" t="s">
        <v>480</v>
      </c>
      <c r="E24" s="1087" t="s">
        <v>481</v>
      </c>
      <c r="F24" s="74" t="s">
        <v>1402</v>
      </c>
      <c r="G24" s="378" t="s">
        <v>482</v>
      </c>
      <c r="H24" s="59" t="s">
        <v>8</v>
      </c>
      <c r="I24" s="370" t="s">
        <v>483</v>
      </c>
      <c r="J24" s="389">
        <v>7</v>
      </c>
      <c r="K24" s="327" t="str">
        <f>TEXT(J24,"0.0")</f>
        <v>7.0</v>
      </c>
      <c r="L24" s="465" t="str">
        <f t="shared" ref="L24:L29" si="329">IF(J24&gt;=8.5,"A",IF(J24&gt;=8,"B+",IF(J24&gt;=7,"B",IF(J24&gt;=6.5,"C+",IF(J24&gt;=5.5,"C",IF(J24&gt;=5,"D+",IF(J24&gt;=4,"D","F")))))))</f>
        <v>B</v>
      </c>
      <c r="M24" s="466">
        <f t="shared" ref="M24:M29" si="330">IF(L24="A",4,IF(L24="B+",3.5,IF(L24="B",3,IF(L24="C+",2.5,IF(L24="C",2,IF(L24="D+",1.5,IF(L24="D",1,0)))))))</f>
        <v>3</v>
      </c>
      <c r="N24" s="733">
        <v>6</v>
      </c>
      <c r="O24" s="327" t="str">
        <f>TEXT(N24,"0.0")</f>
        <v>6.0</v>
      </c>
      <c r="P24" s="465" t="str">
        <f>IF(N24&gt;=8.5,"A",IF(N24&gt;=8,"B+",IF(N24&gt;=7,"B",IF(N24&gt;=6.5,"C+",IF(N24&gt;=5.5,"C",IF(N24&gt;=5,"D+",IF(N24&gt;=4,"D","F")))))))</f>
        <v>C</v>
      </c>
      <c r="Q24" s="466">
        <f>IF(P24="A",4,IF(P24="B+",3.5,IF(P24="B",3,IF(P24="C+",2.5,IF(P24="C",2,IF(P24="D+",1.5,IF(P24="D",1,0)))))))</f>
        <v>2</v>
      </c>
      <c r="R24" s="346">
        <v>8</v>
      </c>
      <c r="S24" s="349">
        <v>7</v>
      </c>
      <c r="T24" s="356"/>
      <c r="U24" s="11">
        <f t="shared" ref="U24:U29" si="331">ROUND((R24*0.4+S24*0.6),1)</f>
        <v>7.4</v>
      </c>
      <c r="V24" s="16">
        <f t="shared" ref="V24:V29" si="332">ROUND(MAX((R24*0.4+S24*0.6),(R24*0.4+T24*0.6)),1)</f>
        <v>7.4</v>
      </c>
      <c r="W24" s="327" t="str">
        <f>TEXT(V24,"0.0")</f>
        <v>7.4</v>
      </c>
      <c r="X24" s="179" t="str">
        <f t="shared" ref="X24:X29" si="333">IF(V24&gt;=8.5,"A",IF(V24&gt;=8,"B+",IF(V24&gt;=7,"B",IF(V24&gt;=6.5,"C+",IF(V24&gt;=5.5,"C",IF(V24&gt;=5,"D+",IF(V24&gt;=4,"D","F")))))))</f>
        <v>B</v>
      </c>
      <c r="Y24" s="180">
        <f t="shared" ref="Y24:Y29" si="334">IF(X24="A",4,IF(X24="B+",3.5,IF(X24="B",3,IF(X24="C+",2.5,IF(X24="C",2,IF(X24="D+",1.5,IF(X24="D",1,0)))))))</f>
        <v>3</v>
      </c>
      <c r="Z24" s="180" t="str">
        <f t="shared" ref="Z24:Z29" si="335">TEXT(Y24,"0.0")</f>
        <v>3.0</v>
      </c>
      <c r="AA24" s="185">
        <v>2</v>
      </c>
      <c r="AB24" s="186">
        <v>2</v>
      </c>
      <c r="AC24" s="346">
        <v>7</v>
      </c>
      <c r="AD24" s="349">
        <v>6</v>
      </c>
      <c r="AE24" s="356"/>
      <c r="AF24" s="347">
        <f t="shared" ref="AF24:AF29" si="336">ROUND((AC24*0.4+AD24*0.6),1)</f>
        <v>6.4</v>
      </c>
      <c r="AG24" s="381">
        <f t="shared" ref="AG24:AG29" si="337">ROUND(MAX((AC24*0.4+AD24*0.6),(AC24*0.4+AE24*0.6)),1)</f>
        <v>6.4</v>
      </c>
      <c r="AH24" s="327" t="str">
        <f>TEXT(AG24,"0.0")</f>
        <v>6.4</v>
      </c>
      <c r="AI24" s="382" t="str">
        <f t="shared" ref="AI24:AI29" si="338">IF(AG24&gt;=8.5,"A",IF(AG24&gt;=8,"B+",IF(AG24&gt;=7,"B",IF(AG24&gt;=6.5,"C+",IF(AG24&gt;=5.5,"C",IF(AG24&gt;=5,"D+",IF(AG24&gt;=4,"D","F")))))))</f>
        <v>C</v>
      </c>
      <c r="AJ24" s="383">
        <f t="shared" ref="AJ24:AJ29" si="339">IF(AI24="A",4,IF(AI24="B+",3.5,IF(AI24="B",3,IF(AI24="C+",2.5,IF(AI24="C",2,IF(AI24="D+",1.5,IF(AI24="D",1,0)))))))</f>
        <v>2</v>
      </c>
      <c r="AK24" s="383" t="str">
        <f t="shared" ref="AK24:AK29" si="340">TEXT(AJ24,"0.0")</f>
        <v>2.0</v>
      </c>
      <c r="AL24" s="185">
        <v>3</v>
      </c>
      <c r="AM24" s="186">
        <v>3</v>
      </c>
      <c r="AN24" s="346">
        <v>5</v>
      </c>
      <c r="AO24" s="349">
        <v>5</v>
      </c>
      <c r="AP24" s="356"/>
      <c r="AQ24" s="11">
        <f>ROUND((AN24*0.4+AO24*0.6),1)</f>
        <v>5</v>
      </c>
      <c r="AR24" s="16">
        <f>ROUND(MAX((AN24*0.4+AO24*0.6),(AN24*0.4+AP24*0.6)),1)</f>
        <v>5</v>
      </c>
      <c r="AS24" s="327" t="str">
        <f>TEXT(AR24,"0.0")</f>
        <v>5.0</v>
      </c>
      <c r="AT24" s="179" t="str">
        <f>IF(AR24&gt;=8.5,"A",IF(AR24&gt;=8,"B+",IF(AR24&gt;=7,"B",IF(AR24&gt;=6.5,"C+",IF(AR24&gt;=5.5,"C",IF(AR24&gt;=5,"D+",IF(AR24&gt;=4,"D","F")))))))</f>
        <v>D+</v>
      </c>
      <c r="AU24" s="180">
        <f>IF(AT24="A",4,IF(AT24="B+",3.5,IF(AT24="B",3,IF(AT24="C+",2.5,IF(AT24="C",2,IF(AT24="D+",1.5,IF(AT24="D",1,0)))))))</f>
        <v>1.5</v>
      </c>
      <c r="AV24" s="180" t="str">
        <f>TEXT(AU24,"0.0")</f>
        <v>1.5</v>
      </c>
      <c r="AW24" s="712">
        <v>3</v>
      </c>
      <c r="AX24" s="713">
        <v>3</v>
      </c>
      <c r="AY24" s="388">
        <v>5</v>
      </c>
      <c r="AZ24" s="349">
        <v>5</v>
      </c>
      <c r="BA24" s="356"/>
      <c r="BB24" s="11">
        <f t="shared" ref="BB24:BB29" si="341">ROUND((AY24*0.4+AZ24*0.6),1)</f>
        <v>5</v>
      </c>
      <c r="BC24" s="16">
        <f t="shared" ref="BC24:BC29" si="342">ROUND(MAX((AY24*0.4+AZ24*0.6),(AY24*0.4+BA24*0.6)),1)</f>
        <v>5</v>
      </c>
      <c r="BD24" s="327" t="str">
        <f>TEXT(BC24,"0.0")</f>
        <v>5.0</v>
      </c>
      <c r="BE24" s="179" t="str">
        <f t="shared" ref="BE24:BE29" si="343">IF(BC24&gt;=8.5,"A",IF(BC24&gt;=8,"B+",IF(BC24&gt;=7,"B",IF(BC24&gt;=6.5,"C+",IF(BC24&gt;=5.5,"C",IF(BC24&gt;=5,"D+",IF(BC24&gt;=4,"D","F")))))))</f>
        <v>D+</v>
      </c>
      <c r="BF24" s="180">
        <f t="shared" ref="BF24:BF29" si="344">IF(BE24="A",4,IF(BE24="B+",3.5,IF(BE24="B",3,IF(BE24="C+",2.5,IF(BE24="C",2,IF(BE24="D+",1.5,IF(BE24="D",1,0)))))))</f>
        <v>1.5</v>
      </c>
      <c r="BG24" s="180" t="str">
        <f t="shared" ref="BG24:BG29" si="345">TEXT(BF24,"0.0")</f>
        <v>1.5</v>
      </c>
      <c r="BH24" s="185">
        <v>3</v>
      </c>
      <c r="BI24" s="186">
        <v>3</v>
      </c>
      <c r="BJ24" s="348">
        <v>6.7</v>
      </c>
      <c r="BK24" s="349">
        <v>6</v>
      </c>
      <c r="BL24" s="356"/>
      <c r="BM24" s="11">
        <f t="shared" ref="BM24:BM29" si="346">ROUND((BJ24*0.4+BK24*0.6),1)</f>
        <v>6.3</v>
      </c>
      <c r="BN24" s="16">
        <f t="shared" ref="BN24:BN29" si="347">ROUND(MAX((BJ24*0.4+BK24*0.6),(BJ24*0.4+BL24*0.6)),1)</f>
        <v>6.3</v>
      </c>
      <c r="BO24" s="323" t="str">
        <f>TEXT(BN24,"0.0")</f>
        <v>6.3</v>
      </c>
      <c r="BP24" s="179" t="str">
        <f t="shared" ref="BP24:BP29" si="348">IF(BN24&gt;=8.5,"A",IF(BN24&gt;=8,"B+",IF(BN24&gt;=7,"B",IF(BN24&gt;=6.5,"C+",IF(BN24&gt;=5.5,"C",IF(BN24&gt;=5,"D+",IF(BN24&gt;=4,"D","F")))))))</f>
        <v>C</v>
      </c>
      <c r="BQ24" s="180">
        <f t="shared" ref="BQ24:BQ29" si="349">IF(BP24="A",4,IF(BP24="B+",3.5,IF(BP24="B",3,IF(BP24="C+",2.5,IF(BP24="C",2,IF(BP24="D+",1.5,IF(BP24="D",1,0)))))))</f>
        <v>2</v>
      </c>
      <c r="BR24" s="180" t="str">
        <f t="shared" ref="BR24:BR29" si="350">TEXT(BQ24,"0.0")</f>
        <v>2.0</v>
      </c>
      <c r="BS24" s="185">
        <v>5</v>
      </c>
      <c r="BT24" s="186">
        <v>5</v>
      </c>
      <c r="BU24" s="306">
        <f t="shared" ref="BU24:BU29" si="351">AA24+AL24+AW24+BH24+BS24</f>
        <v>16</v>
      </c>
      <c r="BV24" s="190">
        <f t="shared" ref="BV24:BV29" si="352">(Y24*AA24+AJ24*AL24+AU24*AW24+BF24*BH24+BQ24*BS24)/BU24</f>
        <v>1.9375</v>
      </c>
      <c r="BW24" s="191" t="str">
        <f t="shared" ref="BW24:BW29" si="353">TEXT(BV24,"0.00")</f>
        <v>1.94</v>
      </c>
      <c r="BX24" s="74"/>
      <c r="BY24" s="307">
        <f t="shared" ref="BY24:BY29" si="354">AB24+AM24+AX24+BI24+BT24</f>
        <v>16</v>
      </c>
      <c r="BZ24" s="308">
        <f t="shared" ref="BZ24:BZ29" si="355" xml:space="preserve"> (Y24*AB24+AJ24*AM24+AU24*AX24+BF24*BI24+BQ24*BT24)/BY24</f>
        <v>1.9375</v>
      </c>
      <c r="CA24" s="74"/>
      <c r="CB24" s="65"/>
      <c r="CC24" s="406">
        <v>6.3</v>
      </c>
      <c r="CD24" s="65">
        <v>0</v>
      </c>
      <c r="CE24" s="65"/>
      <c r="CF24" s="17">
        <f t="shared" ref="CF24:CF29" si="356">ROUND((CC24*0.4+CD24*0.6),1)</f>
        <v>2.5</v>
      </c>
      <c r="CG24" s="18">
        <f t="shared" ref="CG24:CG29" si="357">ROUND(MAX((CC24*0.4+CD24*0.6),(CC24*0.4+CE24*0.6)),1)</f>
        <v>2.5</v>
      </c>
      <c r="CH24" s="323" t="str">
        <f>TEXT(CG24,"0.0")</f>
        <v>2.5</v>
      </c>
      <c r="CI24" s="22" t="str">
        <f t="shared" ref="CI24:CI29" si="358">IF(CG24&gt;=8.5,"A",IF(CG24&gt;=8,"B+",IF(CG24&gt;=7,"B",IF(CG24&gt;=6.5,"C+",IF(CG24&gt;=5.5,"C",IF(CG24&gt;=5,"D+",IF(CG24&gt;=4,"D","F")))))))</f>
        <v>F</v>
      </c>
      <c r="CJ24" s="20">
        <f t="shared" ref="CJ24:CJ29" si="359">IF(CI24="A",4,IF(CI24="B+",3.5,IF(CI24="B",3,IF(CI24="C+",2.5,IF(CI24="C",2,IF(CI24="D+",1.5,IF(CI24="D",1,0)))))))</f>
        <v>0</v>
      </c>
      <c r="CK24" s="20" t="str">
        <f t="shared" ref="CK24:CK29" si="360">TEXT(CJ24,"0.0")</f>
        <v>0.0</v>
      </c>
      <c r="CL24" s="46">
        <v>2</v>
      </c>
      <c r="CM24" s="92"/>
      <c r="CN24" s="394">
        <v>5.3</v>
      </c>
      <c r="CO24" s="65">
        <v>6</v>
      </c>
      <c r="CP24" s="74"/>
      <c r="CQ24" s="17">
        <f t="shared" ref="CQ24:CQ29" si="361">ROUND((CN24*0.4+CO24*0.6),1)</f>
        <v>5.7</v>
      </c>
      <c r="CR24" s="18">
        <f t="shared" ref="CR24:CR29" si="362">ROUND(MAX((CN24*0.4+CO24*0.6),(CN24*0.4+CP24*0.6)),1)</f>
        <v>5.7</v>
      </c>
      <c r="CS24" s="323" t="str">
        <f>TEXT(CR24,"0.0")</f>
        <v>5.7</v>
      </c>
      <c r="CT24" s="22" t="str">
        <f t="shared" ref="CT24:CT29" si="363">IF(CR24&gt;=8.5,"A",IF(CR24&gt;=8,"B+",IF(CR24&gt;=7,"B",IF(CR24&gt;=6.5,"C+",IF(CR24&gt;=5.5,"C",IF(CR24&gt;=5,"D+",IF(CR24&gt;=4,"D","F")))))))</f>
        <v>C</v>
      </c>
      <c r="CU24" s="20">
        <f t="shared" ref="CU24:CU29" si="364">IF(CT24="A",4,IF(CT24="B+",3.5,IF(CT24="B",3,IF(CT24="C+",2.5,IF(CT24="C",2,IF(CT24="D+",1.5,IF(CT24="D",1,0)))))))</f>
        <v>2</v>
      </c>
      <c r="CV24" s="20" t="str">
        <f t="shared" ref="CV24:CV29" si="365">TEXT(CU24,"0.0")</f>
        <v>2.0</v>
      </c>
      <c r="CW24" s="46">
        <v>2</v>
      </c>
      <c r="CX24" s="95">
        <v>2</v>
      </c>
      <c r="CY24" s="395">
        <v>0</v>
      </c>
      <c r="CZ24" s="490">
        <v>0</v>
      </c>
      <c r="DA24" s="74"/>
      <c r="DB24" s="17">
        <f t="shared" ref="DB24:DB29" si="366">ROUND((CY24*0.4+CZ24*0.6),1)</f>
        <v>0</v>
      </c>
      <c r="DC24" s="18">
        <f t="shared" ref="DC24:DC29" si="367">ROUND(MAX((CY24*0.4+CZ24*0.6),(CY24*0.4+DA24*0.6)),1)</f>
        <v>0</v>
      </c>
      <c r="DD24" s="323" t="str">
        <f>TEXT(DC24,"0.0")</f>
        <v>0.0</v>
      </c>
      <c r="DE24" s="22" t="str">
        <f t="shared" ref="DE24:DE29" si="368">IF(DC24&gt;=8.5,"A",IF(DC24&gt;=8,"B+",IF(DC24&gt;=7,"B",IF(DC24&gt;=6.5,"C+",IF(DC24&gt;=5.5,"C",IF(DC24&gt;=5,"D+",IF(DC24&gt;=4,"D","F")))))))</f>
        <v>F</v>
      </c>
      <c r="DF24" s="20">
        <f t="shared" ref="DF24:DF29" si="369">IF(DE24="A",4,IF(DE24="B+",3.5,IF(DE24="B",3,IF(DE24="C+",2.5,IF(DE24="C",2,IF(DE24="D+",1.5,IF(DE24="D",1,0)))))))</f>
        <v>0</v>
      </c>
      <c r="DG24" s="20" t="str">
        <f t="shared" ref="DG24:DG29" si="370">TEXT(DF24,"0.0")</f>
        <v>0.0</v>
      </c>
      <c r="DH24" s="46">
        <v>3</v>
      </c>
      <c r="DI24" s="416"/>
      <c r="DJ24" s="410">
        <v>1.7</v>
      </c>
      <c r="DK24" s="473">
        <v>0</v>
      </c>
      <c r="DL24" s="65"/>
      <c r="DM24" s="17">
        <f t="shared" ref="DM24:DM29" si="371">ROUND((DJ24*0.4+DK24*0.6),1)</f>
        <v>0.7</v>
      </c>
      <c r="DN24" s="18">
        <f t="shared" ref="DN24:DN29" si="372">ROUND(MAX((DJ24*0.4+DK24*0.6),(DJ24*0.4+DL24*0.6)),1)</f>
        <v>0.7</v>
      </c>
      <c r="DO24" s="1028" t="str">
        <f>TEXT(DN24,"0.0")</f>
        <v>0.7</v>
      </c>
      <c r="DP24" s="22" t="str">
        <f t="shared" ref="DP24:DP29" si="373">IF(DN24&gt;=8.5,"A",IF(DN24&gt;=8,"B+",IF(DN24&gt;=7,"B",IF(DN24&gt;=6.5,"C+",IF(DN24&gt;=5.5,"C",IF(DN24&gt;=5,"D+",IF(DN24&gt;=4,"D","F")))))))</f>
        <v>F</v>
      </c>
      <c r="DQ24" s="20">
        <f t="shared" ref="DQ24:DQ29" si="374">IF(DP24="A",4,IF(DP24="B+",3.5,IF(DP24="B",3,IF(DP24="C+",2.5,IF(DP24="C",2,IF(DP24="D+",1.5,IF(DP24="D",1,0)))))))</f>
        <v>0</v>
      </c>
      <c r="DR24" s="20" t="str">
        <f t="shared" ref="DR24:DR29" si="375">TEXT(DQ24,"0.0")</f>
        <v>0.0</v>
      </c>
      <c r="DS24" s="46">
        <v>4</v>
      </c>
      <c r="DT24" s="416"/>
      <c r="DU24" s="417">
        <v>5</v>
      </c>
      <c r="DV24" s="488"/>
      <c r="DW24" s="74"/>
      <c r="DX24" s="17">
        <f t="shared" ref="DX24:DX29" si="376">ROUND((DU24*0.4+DV24*0.6),1)</f>
        <v>2</v>
      </c>
      <c r="DY24" s="18">
        <f t="shared" ref="DY24:DY29" si="377">ROUND(MAX((DU24*0.4+DV24*0.6),(DU24*0.4+DW24*0.6)),1)</f>
        <v>2</v>
      </c>
      <c r="DZ24" s="1028" t="str">
        <f>TEXT(DY24,"0.0")</f>
        <v>2.0</v>
      </c>
      <c r="EA24" s="22" t="str">
        <f t="shared" ref="EA24:EA29" si="378">IF(DY24&gt;=8.5,"A",IF(DY24&gt;=8,"B+",IF(DY24&gt;=7,"B",IF(DY24&gt;=6.5,"C+",IF(DY24&gt;=5.5,"C",IF(DY24&gt;=5,"D+",IF(DY24&gt;=4,"D","F")))))))</f>
        <v>F</v>
      </c>
      <c r="EB24" s="20">
        <f t="shared" ref="EB24:EB29" si="379">IF(EA24="A",4,IF(EA24="B+",3.5,IF(EA24="B",3,IF(EA24="C+",2.5,IF(EA24="C",2,IF(EA24="D+",1.5,IF(EA24="D",1,0)))))))</f>
        <v>0</v>
      </c>
      <c r="EC24" s="20" t="str">
        <f t="shared" ref="EC24:EC29" si="380">TEXT(EB24,"0.0")</f>
        <v>0.0</v>
      </c>
      <c r="ED24" s="46">
        <v>3</v>
      </c>
      <c r="EE24" s="416"/>
      <c r="EF24" s="419">
        <v>0</v>
      </c>
      <c r="EG24" s="65"/>
      <c r="EH24" s="74"/>
      <c r="EI24" s="17">
        <f t="shared" ref="EI24:EI29" si="381">ROUND((EF24*0.4+EG24*0.6),1)</f>
        <v>0</v>
      </c>
      <c r="EJ24" s="18">
        <f t="shared" ref="EJ24:EJ29" si="382">ROUND(MAX((EF24*0.4+EG24*0.6),(EF24*0.4+EH24*0.6)),1)</f>
        <v>0</v>
      </c>
      <c r="EK24" s="1028" t="str">
        <f>TEXT(EJ24,"0.0")</f>
        <v>0.0</v>
      </c>
      <c r="EL24" s="22" t="str">
        <f t="shared" ref="EL24:EL29" si="383">IF(EJ24&gt;=8.5,"A",IF(EJ24&gt;=8,"B+",IF(EJ24&gt;=7,"B",IF(EJ24&gt;=6.5,"C+",IF(EJ24&gt;=5.5,"C",IF(EJ24&gt;=5,"D+",IF(EJ24&gt;=4,"D","F")))))))</f>
        <v>F</v>
      </c>
      <c r="EM24" s="20">
        <f t="shared" ref="EM24:EM29" si="384">IF(EL24="A",4,IF(EL24="B+",3.5,IF(EL24="B",3,IF(EL24="C+",2.5,IF(EL24="C",2,IF(EL24="D+",1.5,IF(EL24="D",1,0)))))))</f>
        <v>0</v>
      </c>
      <c r="EN24" s="20" t="str">
        <f t="shared" ref="EN24:EN29" si="385">TEXT(EM24,"0.0")</f>
        <v>0.0</v>
      </c>
      <c r="EO24" s="46">
        <v>3</v>
      </c>
      <c r="EP24" s="416"/>
      <c r="EQ24" s="480">
        <v>2.2000000000000002</v>
      </c>
      <c r="ER24" s="87">
        <v>0</v>
      </c>
      <c r="ES24" s="14"/>
      <c r="ET24" s="17">
        <f t="shared" ref="ET24:ET29" si="386">ROUND((EQ24*0.4+ER24*0.6),1)</f>
        <v>0.9</v>
      </c>
      <c r="EU24" s="18">
        <f t="shared" ref="EU24:EU29" si="387">ROUND(MAX((EQ24*0.4+ER24*0.6),(EQ24*0.4+ES24*0.6)),1)</f>
        <v>0.9</v>
      </c>
      <c r="EV24" s="1028" t="str">
        <f>TEXT(EU24,"0.0")</f>
        <v>0.9</v>
      </c>
      <c r="EW24" s="22" t="str">
        <f t="shared" ref="EW24:EW29" si="388">IF(EU24&gt;=8.5,"A",IF(EU24&gt;=8,"B+",IF(EU24&gt;=7,"B",IF(EU24&gt;=6.5,"C+",IF(EU24&gt;=5.5,"C",IF(EU24&gt;=5,"D+",IF(EU24&gt;=4,"D","F")))))))</f>
        <v>F</v>
      </c>
      <c r="EX24" s="20">
        <f t="shared" ref="EX24:EX29" si="389">IF(EW24="A",4,IF(EW24="B+",3.5,IF(EW24="B",3,IF(EW24="C+",2.5,IF(EW24="C",2,IF(EW24="D+",1.5,IF(EW24="D",1,0)))))))</f>
        <v>0</v>
      </c>
      <c r="EY24" s="20" t="str">
        <f t="shared" ref="EY24:EY29" si="390">TEXT(EX24,"0.0")</f>
        <v>0.0</v>
      </c>
      <c r="EZ24" s="46">
        <v>3</v>
      </c>
      <c r="FA24" s="416"/>
      <c r="FB24" s="515">
        <f t="shared" ref="FB24:FB29" si="391">CL24+CW24+DH24+DS24+ED24+EO24+EZ24</f>
        <v>20</v>
      </c>
      <c r="FC24" s="35">
        <f t="shared" ref="FC24:FC29" si="392">(CJ24*CL24+CU24*CW24+DF24*DH24+DQ24*DS24+EB24*ED24+EM24*EO24+EX24*EZ24)/FB24</f>
        <v>0.2</v>
      </c>
      <c r="FD24" s="36" t="str">
        <f t="shared" ref="FD24:FD29" si="393">TEXT(FC24,"0.00")</f>
        <v>0.20</v>
      </c>
      <c r="FE24" s="315" t="str">
        <f t="shared" ref="FE24:FE29" si="394">IF(AND(FC24&lt;1),"Cảnh báo KQHT","Lên lớp")</f>
        <v>Cảnh báo KQHT</v>
      </c>
      <c r="FF24" s="501">
        <f t="shared" ref="FF24:FF29" si="395">BU24+FB24</f>
        <v>36</v>
      </c>
      <c r="FG24" s="35">
        <f t="shared" ref="FG24:FG29" si="396">(BU24*BV24+FB24*FC24)/FF24</f>
        <v>0.97222222222222221</v>
      </c>
      <c r="FH24" s="36" t="str">
        <f t="shared" ref="FH24:FH29" si="397">TEXT(FG24,"0.00")</f>
        <v>0.97</v>
      </c>
      <c r="FI24" s="530">
        <f t="shared" ref="FI24:FI29" si="398">FA24+EP24+EE24+DT24+DI24+CX24+CM24+BT24+BI24+AX24+AM24+AB24</f>
        <v>18</v>
      </c>
      <c r="FJ24" s="502">
        <f t="shared" ref="FJ24:FJ29" si="399">(FA24*EX24+EP24*EM24+EE24*EB24+DT24*DQ24+DI24*DF24+CX24*CU24+CM24*CJ24+BT24*BQ24+BI24*BF24+AX24*AU24+AM24*AJ24+AB24*Y24)/FI24</f>
        <v>1.9444444444444444</v>
      </c>
      <c r="FK24" s="503" t="str">
        <f t="shared" ref="FK24:FK29" si="400">IF(AND(FJ24&lt;1.2),"Cảnh báo KQHT","Lên lớp")</f>
        <v>Lên lớp</v>
      </c>
      <c r="FL24" s="539" t="s">
        <v>464</v>
      </c>
      <c r="FM24" s="417">
        <v>5</v>
      </c>
      <c r="FN24" s="488"/>
      <c r="FO24" s="65">
        <v>4</v>
      </c>
      <c r="FP24" s="17">
        <f t="shared" ref="FP24:FP29" si="401">ROUND((FM24*0.4+FN24*0.6),1)</f>
        <v>2</v>
      </c>
      <c r="FQ24" s="18">
        <f t="shared" ref="FQ24:FQ29" si="402">ROUND(MAX((FM24*0.4+FN24*0.6),(FM24*0.4+FO24*0.6)),1)</f>
        <v>4.4000000000000004</v>
      </c>
      <c r="FR24" s="323" t="str">
        <f>TEXT(FQ24,"0.0")</f>
        <v>4.4</v>
      </c>
      <c r="FS24" s="22" t="str">
        <f t="shared" ref="FS24:FS29" si="403">IF(FQ24&gt;=8.5,"A",IF(FQ24&gt;=8,"B+",IF(FQ24&gt;=7,"B",IF(FQ24&gt;=6.5,"C+",IF(FQ24&gt;=5.5,"C",IF(FQ24&gt;=5,"D+",IF(FQ24&gt;=4,"D","F")))))))</f>
        <v>D</v>
      </c>
      <c r="FT24" s="20">
        <f t="shared" ref="FT24:FT29" si="404">IF(FS24="A",4,IF(FS24="B+",3.5,IF(FS24="B",3,IF(FS24="C+",2.5,IF(FS24="C",2,IF(FS24="D+",1.5,IF(FS24="D",1,0)))))))</f>
        <v>1</v>
      </c>
      <c r="FU24" s="20" t="str">
        <f t="shared" ref="FU24:FU29" si="405">TEXT(FT24,"0.0")</f>
        <v>1.0</v>
      </c>
      <c r="FV24" s="46">
        <v>3</v>
      </c>
      <c r="FW24" s="416">
        <v>3</v>
      </c>
      <c r="FX24" s="417">
        <v>6.2</v>
      </c>
      <c r="FY24" s="599">
        <v>5</v>
      </c>
      <c r="FZ24" s="599"/>
      <c r="GA24" s="17">
        <f t="shared" ref="GA24:GA29" si="406">ROUND((FX24*0.4+FY24*0.6),1)</f>
        <v>5.5</v>
      </c>
      <c r="GB24" s="18">
        <f t="shared" ref="GB24:GB29" si="407">ROUND(MAX((FX24*0.4+FY24*0.6),(FX24*0.4+FZ24*0.6)),1)</f>
        <v>5.5</v>
      </c>
      <c r="GC24" s="323" t="str">
        <f>TEXT(GB24,"0.0")</f>
        <v>5.5</v>
      </c>
      <c r="GD24" s="22" t="str">
        <f t="shared" ref="GD24:GD29" si="408">IF(GB24&gt;=8.5,"A",IF(GB24&gt;=8,"B+",IF(GB24&gt;=7,"B",IF(GB24&gt;=6.5,"C+",IF(GB24&gt;=5.5,"C",IF(GB24&gt;=5,"D+",IF(GB24&gt;=4,"D","F")))))))</f>
        <v>C</v>
      </c>
      <c r="GE24" s="20">
        <f t="shared" ref="GE24:GE29" si="409">IF(GD24="A",4,IF(GD24="B+",3.5,IF(GD24="B",3,IF(GD24="C+",2.5,IF(GD24="C",2,IF(GD24="D+",1.5,IF(GD24="D",1,0)))))))</f>
        <v>2</v>
      </c>
      <c r="GF24" s="20" t="str">
        <f t="shared" ref="GF24:GF29" si="410">TEXT(GE24,"0.0")</f>
        <v>2.0</v>
      </c>
      <c r="GG24" s="46">
        <v>3</v>
      </c>
      <c r="GH24" s="416">
        <v>3</v>
      </c>
      <c r="GI24" s="417">
        <v>5.6</v>
      </c>
      <c r="GJ24" s="65">
        <v>6</v>
      </c>
      <c r="GK24" s="65"/>
      <c r="GL24" s="17">
        <f t="shared" ref="GL24:GL29" si="411">ROUND((GI24*0.4+GJ24*0.6),1)</f>
        <v>5.8</v>
      </c>
      <c r="GM24" s="18">
        <f t="shared" ref="GM24:GM29" si="412">ROUND(MAX((GI24*0.4+GJ24*0.6),(GI24*0.4+GK24*0.6)),1)</f>
        <v>5.8</v>
      </c>
      <c r="GN24" s="323" t="str">
        <f>TEXT(GM24,"0.0")</f>
        <v>5.8</v>
      </c>
      <c r="GO24" s="22" t="str">
        <f t="shared" ref="GO24:GO29" si="413">IF(GM24&gt;=8.5,"A",IF(GM24&gt;=8,"B+",IF(GM24&gt;=7,"B",IF(GM24&gt;=6.5,"C+",IF(GM24&gt;=5.5,"C",IF(GM24&gt;=5,"D+",IF(GM24&gt;=4,"D","F")))))))</f>
        <v>C</v>
      </c>
      <c r="GP24" s="20">
        <f t="shared" ref="GP24:GP29" si="414">IF(GO24="A",4,IF(GO24="B+",3.5,IF(GO24="B",3,IF(GO24="C+",2.5,IF(GO24="C",2,IF(GO24="D+",1.5,IF(GO24="D",1,0)))))))</f>
        <v>2</v>
      </c>
      <c r="GQ24" s="20" t="str">
        <f t="shared" ref="GQ24:GQ29" si="415">TEXT(GP24,"0.0")</f>
        <v>2.0</v>
      </c>
      <c r="GR24" s="46">
        <v>2</v>
      </c>
      <c r="GS24" s="416">
        <v>2</v>
      </c>
      <c r="GT24" s="12">
        <v>5.5</v>
      </c>
      <c r="GU24" s="616">
        <v>3</v>
      </c>
      <c r="GV24" s="65"/>
      <c r="GW24" s="17">
        <f t="shared" ref="GW24:GW29" si="416">ROUND((GT24*0.4+GU24*0.6),1)</f>
        <v>4</v>
      </c>
      <c r="GX24" s="18">
        <f t="shared" ref="GX24:GX29" si="417">ROUND(MAX((GT24*0.4+GU24*0.6),(GT24*0.4+GV24*0.6)),1)</f>
        <v>4</v>
      </c>
      <c r="GY24" s="323" t="str">
        <f>TEXT(GX24,"0.0")</f>
        <v>4.0</v>
      </c>
      <c r="GZ24" s="22" t="str">
        <f t="shared" ref="GZ24:GZ29" si="418">IF(GX24&gt;=8.5,"A",IF(GX24&gt;=8,"B+",IF(GX24&gt;=7,"B",IF(GX24&gt;=6.5,"C+",IF(GX24&gt;=5.5,"C",IF(GX24&gt;=5,"D+",IF(GX24&gt;=4,"D","F")))))))</f>
        <v>D</v>
      </c>
      <c r="HA24" s="20">
        <f t="shared" ref="HA24:HA29" si="419">IF(GZ24="A",4,IF(GZ24="B+",3.5,IF(GZ24="B",3,IF(GZ24="C+",2.5,IF(GZ24="C",2,IF(GZ24="D+",1.5,IF(GZ24="D",1,0)))))))</f>
        <v>1</v>
      </c>
      <c r="HB24" s="20" t="str">
        <f t="shared" ref="HB24:HB29" si="420">TEXT(HA24,"0.0")</f>
        <v>1.0</v>
      </c>
      <c r="HC24" s="46">
        <v>3</v>
      </c>
      <c r="HD24" s="416">
        <v>3</v>
      </c>
      <c r="HE24" s="417"/>
      <c r="HF24" s="599"/>
      <c r="HG24" s="599"/>
      <c r="HH24" s="17">
        <f t="shared" ref="HH24:HH29" si="421">ROUND((HE24*0.4+HF24*0.6),1)</f>
        <v>0</v>
      </c>
      <c r="HI24" s="18">
        <f t="shared" ref="HI24:HI29" si="422">ROUND(MAX((HE24*0.4+HF24*0.6),(HE24*0.4+HG24*0.6)),1)</f>
        <v>0</v>
      </c>
      <c r="HJ24" s="323" t="str">
        <f>TEXT(HI24,"0.0")</f>
        <v>0.0</v>
      </c>
      <c r="HK24" s="22" t="str">
        <f t="shared" ref="HK24:HK29" si="423">IF(HI24&gt;=8.5,"A",IF(HI24&gt;=8,"B+",IF(HI24&gt;=7,"B",IF(HI24&gt;=6.5,"C+",IF(HI24&gt;=5.5,"C",IF(HI24&gt;=5,"D+",IF(HI24&gt;=4,"D","F")))))))</f>
        <v>F</v>
      </c>
      <c r="HL24" s="20">
        <f t="shared" ref="HL24:HL29" si="424">IF(HK24="A",4,IF(HK24="B+",3.5,IF(HK24="B",3,IF(HK24="C+",2.5,IF(HK24="C",2,IF(HK24="D+",1.5,IF(HK24="D",1,0)))))))</f>
        <v>0</v>
      </c>
      <c r="HM24" s="20" t="str">
        <f t="shared" ref="HM24:HM29" si="425">TEXT(HL24,"0.0")</f>
        <v>0.0</v>
      </c>
      <c r="HN24" s="46">
        <v>2</v>
      </c>
      <c r="HO24" s="416"/>
      <c r="HP24" s="417">
        <v>2.2999999999999998</v>
      </c>
      <c r="HQ24" s="65"/>
      <c r="HR24" s="65"/>
      <c r="HS24" s="17">
        <f t="shared" ref="HS24:HS29" si="426">ROUND((HP24*0.4+HQ24*0.6),1)</f>
        <v>0.9</v>
      </c>
      <c r="HT24" s="18">
        <f t="shared" ref="HT24:HT29" si="427">ROUND(MAX((HP24*0.4+HQ24*0.6),(HP24*0.4+HR24*0.6)),1)</f>
        <v>0.9</v>
      </c>
      <c r="HU24" s="323" t="str">
        <f>TEXT(HT24,"0.0")</f>
        <v>0.9</v>
      </c>
      <c r="HV24" s="22" t="str">
        <f t="shared" ref="HV24:HV29" si="428">IF(HT24&gt;=8.5,"A",IF(HT24&gt;=8,"B+",IF(HT24&gt;=7,"B",IF(HT24&gt;=6.5,"C+",IF(HT24&gt;=5.5,"C",IF(HT24&gt;=5,"D+",IF(HT24&gt;=4,"D","F")))))))</f>
        <v>F</v>
      </c>
      <c r="HW24" s="20">
        <f t="shared" ref="HW24:HW29" si="429">IF(HV24="A",4,IF(HV24="B+",3.5,IF(HV24="B",3,IF(HV24="C+",2.5,IF(HV24="C",2,IF(HV24="D+",1.5,IF(HV24="D",1,0)))))))</f>
        <v>0</v>
      </c>
      <c r="HX24" s="20" t="str">
        <f t="shared" ref="HX24:HX29" si="430">TEXT(HW24,"0.0")</f>
        <v>0.0</v>
      </c>
      <c r="HY24" s="46">
        <v>4</v>
      </c>
      <c r="HZ24" s="95"/>
      <c r="IA24" s="417">
        <v>6</v>
      </c>
      <c r="IB24" s="599">
        <v>5</v>
      </c>
      <c r="IC24" s="599"/>
      <c r="ID24" s="17">
        <f t="shared" ref="ID24:ID29" si="431">ROUND((IA24*0.4+IB24*0.6),1)</f>
        <v>5.4</v>
      </c>
      <c r="IE24" s="18">
        <f t="shared" ref="IE24:IE29" si="432">ROUND(MAX((IA24*0.4+IB24*0.6),(IA24*0.4+IC24*0.6)),1)</f>
        <v>5.4</v>
      </c>
      <c r="IF24" s="323" t="str">
        <f>TEXT(IE24,"0.0")</f>
        <v>5.4</v>
      </c>
      <c r="IG24" s="22" t="str">
        <f t="shared" ref="IG24:IG29" si="433">IF(IE24&gt;=8.5,"A",IF(IE24&gt;=8,"B+",IF(IE24&gt;=7,"B",IF(IE24&gt;=6.5,"C+",IF(IE24&gt;=5.5,"C",IF(IE24&gt;=5,"D+",IF(IE24&gt;=4,"D","F")))))))</f>
        <v>D+</v>
      </c>
      <c r="IH24" s="20">
        <f t="shared" ref="IH24:IH29" si="434">IF(IG24="A",4,IF(IG24="B+",3.5,IF(IG24="B",3,IF(IG24="C+",2.5,IF(IG24="C",2,IF(IG24="D+",1.5,IF(IG24="D",1,0)))))))</f>
        <v>1.5</v>
      </c>
      <c r="II24" s="20" t="str">
        <f t="shared" ref="II24:II29" si="435">TEXT(IH24,"0.0")</f>
        <v>1.5</v>
      </c>
      <c r="IJ24" s="46">
        <v>1</v>
      </c>
      <c r="IK24" s="416">
        <v>1</v>
      </c>
      <c r="IL24" s="586">
        <v>0</v>
      </c>
      <c r="IM24" s="599"/>
      <c r="IN24" s="670"/>
      <c r="IO24" s="17">
        <f t="shared" ref="IO24:IO29" si="436">ROUND((IL24*0.4+IM24*0.6),1)</f>
        <v>0</v>
      </c>
      <c r="IP24" s="18">
        <f t="shared" ref="IP24:IP29" si="437">ROUND(MAX((IL24*0.4+IM24*0.6),(IL24*0.4+IN24*0.6)),1)</f>
        <v>0</v>
      </c>
      <c r="IQ24" s="323" t="str">
        <f>TEXT(IP24,"0.0")</f>
        <v>0.0</v>
      </c>
      <c r="IR24" s="22" t="str">
        <f t="shared" ref="IR24:IR29" si="438">IF(IP24&gt;=8.5,"A",IF(IP24&gt;=8,"B+",IF(IP24&gt;=7,"B",IF(IP24&gt;=6.5,"C+",IF(IP24&gt;=5.5,"C",IF(IP24&gt;=5,"D+",IF(IP24&gt;=4,"D","F")))))))</f>
        <v>F</v>
      </c>
      <c r="IS24" s="20">
        <f t="shared" ref="IS24:IS29" si="439">IF(IR24="A",4,IF(IR24="B+",3.5,IF(IR24="B",3,IF(IR24="C+",2.5,IF(IR24="C",2,IF(IR24="D+",1.5,IF(IR24="D",1,0)))))))</f>
        <v>0</v>
      </c>
      <c r="IT24" s="20" t="str">
        <f t="shared" ref="IT24:IT29" si="440">TEXT(IS24,"0.0")</f>
        <v>0.0</v>
      </c>
      <c r="IU24" s="46">
        <v>2</v>
      </c>
      <c r="IV24" s="416"/>
      <c r="IW24" s="417">
        <v>6</v>
      </c>
      <c r="IX24" s="599">
        <v>6</v>
      </c>
      <c r="IY24" s="599"/>
      <c r="IZ24" s="17">
        <f t="shared" ref="IZ24:IZ29" si="441">ROUND((IW24*0.4+IX24*0.6),1)</f>
        <v>6</v>
      </c>
      <c r="JA24" s="18">
        <f t="shared" ref="JA24:JA29" si="442">ROUND(MAX((IW24*0.4+IX24*0.6),(IW24*0.4+IY24*0.6)),1)</f>
        <v>6</v>
      </c>
      <c r="JB24" s="323" t="str">
        <f>TEXT(JA24,"0.0")</f>
        <v>6.0</v>
      </c>
      <c r="JC24" s="22" t="str">
        <f t="shared" ref="JC24:JC29" si="443">IF(JA24&gt;=8.5,"A",IF(JA24&gt;=8,"B+",IF(JA24&gt;=7,"B",IF(JA24&gt;=6.5,"C+",IF(JA24&gt;=5.5,"C",IF(JA24&gt;=5,"D+",IF(JA24&gt;=4,"D","F")))))))</f>
        <v>C</v>
      </c>
      <c r="JD24" s="20">
        <f t="shared" ref="JD24:JD29" si="444">IF(JC24="A",4,IF(JC24="B+",3.5,IF(JC24="B",3,IF(JC24="C+",2.5,IF(JC24="C",2,IF(JC24="D+",1.5,IF(JC24="D",1,0)))))))</f>
        <v>2</v>
      </c>
      <c r="JE24" s="20" t="str">
        <f t="shared" ref="JE24:JE29" si="445">TEXT(JD24,"0.0")</f>
        <v>2.0</v>
      </c>
      <c r="JF24" s="46">
        <v>3</v>
      </c>
      <c r="JG24" s="416">
        <v>3</v>
      </c>
      <c r="JH24" s="515">
        <f t="shared" ref="JH24:JH29" si="446">FV24+GG24+GR24+HC24+HN24+HY24+IJ24+IU24+JF24</f>
        <v>23</v>
      </c>
      <c r="JI24" s="35">
        <f t="shared" ref="JI24:JI29" si="447">(FT24*FV24+GE24*GG24+GP24*GR24+HA24*HC24+HL24*HN24+HW24*HY24+IH24*IJ24+IS24*IU24+JD24*JF24)/JH24</f>
        <v>1.0217391304347827</v>
      </c>
      <c r="JJ24" s="36" t="str">
        <f t="shared" ref="JJ24:JJ29" si="448">TEXT(JI24,"0.00")</f>
        <v>1.02</v>
      </c>
      <c r="JK24" s="37" t="str">
        <f t="shared" ref="JK24:JK29" si="449">IF(AND(JI24&lt;1),"Cảnh báo KQHT","Lên lớp")</f>
        <v>Lên lớp</v>
      </c>
      <c r="JL24" s="289">
        <f t="shared" ref="JL24:JL29" si="450">BU24+FB24+JH24</f>
        <v>59</v>
      </c>
      <c r="JM24" s="35">
        <f t="shared" ref="JM24:JM29" si="451">(BV24*BU24+FB24*FC24+JI24*JH24)/JL24</f>
        <v>0.99152542372881358</v>
      </c>
      <c r="JN24" s="36" t="str">
        <f t="shared" ref="JN24:JN29" si="452">TEXT(JM24,"0.00")</f>
        <v>0.99</v>
      </c>
      <c r="JO24" s="290">
        <f t="shared" ref="JO24:JO29" si="453">FW24+GH24+GS24+HD24+HO24+HZ24+IK24+IV24+JG24</f>
        <v>15</v>
      </c>
      <c r="JP24" s="291">
        <f t="shared" ref="JP24:JP29" si="454" xml:space="preserve"> (FT24*FW24+GE24*GH24+GP24*GS24+HA24*HD24+HL24*HO24+HW24*HZ24+IH24*IK24+IS24*IV24+JD24*JG24)/JO24</f>
        <v>1.5666666666666667</v>
      </c>
      <c r="JQ24" s="679">
        <f t="shared" ref="JQ24:JQ29" si="455">FI24+JO24</f>
        <v>33</v>
      </c>
      <c r="JR24" s="1036">
        <f>(W24*AB24+AH24*AM24+AS24*AX24+BD24*BI24+BO24*BT24+CH24*CM24+CS24*CX24+DD24*DI24+DO24*DT24+DZ24*EE24+EK24*EP24+EV24*FA24+FR24*FW24+GC24*GH24+GN24*GS24+GY24*HD24+HJ24*HO24+HU24*HZ24+IF24*IK24+IQ24*IV24+JB24*JG24)/JQ24</f>
        <v>5.5636363636363644</v>
      </c>
      <c r="JS24" s="680">
        <f t="shared" ref="JS24:JS29" si="456" xml:space="preserve"> (FI24*FJ24+JP24*JO24)/JQ24</f>
        <v>1.7727272727272727</v>
      </c>
      <c r="JT24" s="37" t="str">
        <f t="shared" ref="JT24:JT29" si="457">IF(AND(JS24&lt;1.4),"Cảnh báo KQHT","Lên lớp")</f>
        <v>Lên lớp</v>
      </c>
      <c r="JU24" s="542"/>
      <c r="JV24" s="419">
        <v>2.6</v>
      </c>
      <c r="JW24" s="65"/>
      <c r="JX24" s="65"/>
      <c r="JY24" s="17">
        <f>ROUND((JV24*0.4+JW24*0.6),1)</f>
        <v>1</v>
      </c>
      <c r="JZ24" s="18">
        <f>ROUND(MAX((JV24*0.4+JW24*0.6),(JV24*0.4+JX24*0.6)),1)</f>
        <v>1</v>
      </c>
      <c r="KA24" s="1032" t="str">
        <f>TEXT(JZ24,"0.0")</f>
        <v>1.0</v>
      </c>
      <c r="KB24" s="22" t="str">
        <f>IF(JZ24&gt;=8.5,"A",IF(JZ24&gt;=8,"B+",IF(JZ24&gt;=7,"B",IF(JZ24&gt;=6.5,"C+",IF(JZ24&gt;=5.5,"C",IF(JZ24&gt;=5,"D+",IF(JZ24&gt;=4,"D","F")))))))</f>
        <v>F</v>
      </c>
      <c r="KC24" s="20">
        <f>IF(KB24="A",4,IF(KB24="B+",3.5,IF(KB24="B",3,IF(KB24="C+",2.5,IF(KB24="C",2,IF(KB24="D+",1.5,IF(KB24="D",1,0)))))))</f>
        <v>0</v>
      </c>
      <c r="KD24" s="20" t="str">
        <f>TEXT(KC24,"0.0")</f>
        <v>0.0</v>
      </c>
      <c r="KE24" s="46">
        <v>3</v>
      </c>
      <c r="KF24" s="416"/>
      <c r="KG24" s="417">
        <v>7.7</v>
      </c>
      <c r="KH24" s="65">
        <v>5</v>
      </c>
      <c r="KI24" s="65"/>
      <c r="KJ24" s="17">
        <f>ROUND((KG24*0.4+KH24*0.6),1)</f>
        <v>6.1</v>
      </c>
      <c r="KK24" s="18">
        <f>ROUND(MAX((KG24*0.4+KH24*0.6),(KG24*0.4+KI24*0.6)),1)</f>
        <v>6.1</v>
      </c>
      <c r="KL24" s="1032" t="str">
        <f>TEXT(KK24,"0.0")</f>
        <v>6.1</v>
      </c>
      <c r="KM24" s="22" t="str">
        <f>IF(KK24&gt;=8.5,"A",IF(KK24&gt;=8,"B+",IF(KK24&gt;=7,"B",IF(KK24&gt;=6.5,"C+",IF(KK24&gt;=5.5,"C",IF(KK24&gt;=5,"D+",IF(KK24&gt;=4,"D","F")))))))</f>
        <v>C</v>
      </c>
      <c r="KN24" s="20">
        <f>IF(KM24="A",4,IF(KM24="B+",3.5,IF(KM24="B",3,IF(KM24="C+",2.5,IF(KM24="C",2,IF(KM24="D+",1.5,IF(KM24="D",1,0)))))))</f>
        <v>2</v>
      </c>
      <c r="KO24" s="20" t="str">
        <f>TEXT(KN24,"0.0")</f>
        <v>2.0</v>
      </c>
      <c r="KP24" s="46">
        <v>2</v>
      </c>
      <c r="KQ24" s="416">
        <v>2</v>
      </c>
      <c r="KR24" s="417">
        <v>6.4</v>
      </c>
      <c r="KS24" s="65">
        <v>8</v>
      </c>
      <c r="KT24" s="65"/>
      <c r="KU24" s="17">
        <f>ROUND((KR24*0.4+KS24*0.6),1)</f>
        <v>7.4</v>
      </c>
      <c r="KV24" s="18">
        <f>ROUND(MAX((KR24*0.4+KS24*0.6),(KR24*0.4+KT24*0.6)),1)</f>
        <v>7.4</v>
      </c>
      <c r="KW24" s="1032" t="str">
        <f>TEXT(KV24,"0.0")</f>
        <v>7.4</v>
      </c>
      <c r="KX24" s="22" t="str">
        <f>IF(KV24&gt;=8.5,"A",IF(KV24&gt;=8,"B+",IF(KV24&gt;=7,"B",IF(KV24&gt;=6.5,"C+",IF(KV24&gt;=5.5,"C",IF(KV24&gt;=5,"D+",IF(KV24&gt;=4,"D","F")))))))</f>
        <v>B</v>
      </c>
      <c r="KY24" s="20">
        <f>IF(KX24="A",4,IF(KX24="B+",3.5,IF(KX24="B",3,IF(KX24="C+",2.5,IF(KX24="C",2,IF(KX24="D+",1.5,IF(KX24="D",1,0)))))))</f>
        <v>3</v>
      </c>
      <c r="KZ24" s="20" t="str">
        <f>TEXT(KY24,"0.0")</f>
        <v>3.0</v>
      </c>
      <c r="LA24" s="46">
        <v>3</v>
      </c>
      <c r="LB24" s="95">
        <v>3</v>
      </c>
      <c r="LC24" s="417"/>
      <c r="LD24" s="65"/>
      <c r="LE24" s="65"/>
      <c r="LF24" s="17">
        <f>ROUND((LC24*0.4+LD24*0.6),1)</f>
        <v>0</v>
      </c>
      <c r="LG24" s="18">
        <f>ROUND(MAX((LC24*0.4+LD24*0.6),(LC24*0.4+LE24*0.6)),1)</f>
        <v>0</v>
      </c>
      <c r="LH24" s="1032" t="str">
        <f>TEXT(LG24,"0.0")</f>
        <v>0.0</v>
      </c>
      <c r="LI24" s="22" t="str">
        <f>IF(LG24&gt;=8.5,"A",IF(LG24&gt;=8,"B+",IF(LG24&gt;=7,"B",IF(LG24&gt;=6.5,"C+",IF(LG24&gt;=5.5,"C",IF(LG24&gt;=5,"D+",IF(LG24&gt;=4,"D","F")))))))</f>
        <v>F</v>
      </c>
      <c r="LJ24" s="20">
        <f>IF(LI24="A",4,IF(LI24="B+",3.5,IF(LI24="B",3,IF(LI24="C+",2.5,IF(LI24="C",2,IF(LI24="D+",1.5,IF(LI24="D",1,0)))))))</f>
        <v>0</v>
      </c>
      <c r="LK24" s="20" t="str">
        <f>TEXT(LJ24,"0.0")</f>
        <v>0.0</v>
      </c>
      <c r="LL24" s="46">
        <v>2</v>
      </c>
      <c r="LM24" s="416"/>
      <c r="LN24" s="417">
        <v>6.2</v>
      </c>
      <c r="LO24" s="65">
        <v>4</v>
      </c>
      <c r="LP24" s="65"/>
      <c r="LQ24" s="17">
        <f>ROUND((LN24*0.4+LO24*0.6),1)</f>
        <v>4.9000000000000004</v>
      </c>
      <c r="LR24" s="18">
        <f>ROUND(MAX((LN24*0.4+LO24*0.6),(LN24*0.4+LP24*0.6)),1)</f>
        <v>4.9000000000000004</v>
      </c>
      <c r="LS24" s="1032" t="str">
        <f>TEXT(LR24,"0.0")</f>
        <v>4.9</v>
      </c>
      <c r="LT24" s="22" t="str">
        <f>IF(LR24&gt;=8.5,"A",IF(LR24&gt;=8,"B+",IF(LR24&gt;=7,"B",IF(LR24&gt;=6.5,"C+",IF(LR24&gt;=5.5,"C",IF(LR24&gt;=5,"D+",IF(LR24&gt;=4,"D","F")))))))</f>
        <v>D</v>
      </c>
      <c r="LU24" s="20">
        <f>IF(LT24="A",4,IF(LT24="B+",3.5,IF(LT24="B",3,IF(LT24="C+",2.5,IF(LT24="C",2,IF(LT24="D+",1.5,IF(LT24="D",1,0)))))))</f>
        <v>1</v>
      </c>
      <c r="LV24" s="20" t="str">
        <f>TEXT(LU24,"0.0")</f>
        <v>1.0</v>
      </c>
      <c r="LW24" s="46">
        <v>2</v>
      </c>
      <c r="LX24" s="95">
        <v>2</v>
      </c>
      <c r="LY24" s="417">
        <v>5.7</v>
      </c>
      <c r="LZ24" s="65">
        <v>7</v>
      </c>
      <c r="MA24" s="65"/>
      <c r="MB24" s="17">
        <f>ROUND((LY24*0.4+LZ24*0.6),1)</f>
        <v>6.5</v>
      </c>
      <c r="MC24" s="18">
        <f>ROUND(MAX((LY24*0.4+LZ24*0.6),(LY24*0.4+MA24*0.6)),1)</f>
        <v>6.5</v>
      </c>
      <c r="MD24" s="1029" t="str">
        <f>TEXT(MC24,"0.0")</f>
        <v>6.5</v>
      </c>
      <c r="ME24" s="22" t="str">
        <f>IF(MC24&gt;=8.5,"A",IF(MC24&gt;=8,"B+",IF(MC24&gt;=7,"B",IF(MC24&gt;=6.5,"C+",IF(MC24&gt;=5.5,"C",IF(MC24&gt;=5,"D+",IF(MC24&gt;=4,"D","F")))))))</f>
        <v>C+</v>
      </c>
      <c r="MF24" s="20">
        <f>IF(ME24="A",4,IF(ME24="B+",3.5,IF(ME24="B",3,IF(ME24="C+",2.5,IF(ME24="C",2,IF(ME24="D+",1.5,IF(ME24="D",1,0)))))))</f>
        <v>2.5</v>
      </c>
      <c r="MG24" s="20" t="str">
        <f>TEXT(MF24,"0.0")</f>
        <v>2.5</v>
      </c>
      <c r="MH24" s="46">
        <v>2</v>
      </c>
      <c r="MI24" s="416">
        <v>2</v>
      </c>
      <c r="MJ24" s="419">
        <v>0</v>
      </c>
      <c r="MK24" s="86"/>
      <c r="ML24" s="86"/>
      <c r="MM24" s="17">
        <f>ROUND((MJ24*0.4+MK24*0.6),1)</f>
        <v>0</v>
      </c>
      <c r="MN24" s="18">
        <f>ROUND(MAX((MJ24*0.4+MK24*0.6),(MJ24*0.4+ML24*0.6)),1)</f>
        <v>0</v>
      </c>
      <c r="MO24" s="1032" t="str">
        <f>TEXT(MN24,"0.0")</f>
        <v>0.0</v>
      </c>
      <c r="MP24" s="22" t="str">
        <f>IF(MN24&gt;=8.5,"A",IF(MN24&gt;=8,"B+",IF(MN24&gt;=7,"B",IF(MN24&gt;=6.5,"C+",IF(MN24&gt;=5.5,"C",IF(MN24&gt;=5,"D+",IF(MN24&gt;=4,"D","F")))))))</f>
        <v>F</v>
      </c>
      <c r="MQ24" s="20">
        <f>IF(MP24="A",4,IF(MP24="B+",3.5,IF(MP24="B",3,IF(MP24="C+",2.5,IF(MP24="C",2,IF(MP24="D+",1.5,IF(MP24="D",1,0)))))))</f>
        <v>0</v>
      </c>
      <c r="MR24" s="20" t="str">
        <f>TEXT(MQ24,"0.0")</f>
        <v>0.0</v>
      </c>
      <c r="MS24" s="46">
        <v>1</v>
      </c>
      <c r="MT24" s="416"/>
      <c r="MU24" s="419">
        <v>0</v>
      </c>
      <c r="MV24" s="65"/>
      <c r="MW24" s="65"/>
      <c r="MX24" s="17">
        <f>ROUND((MU24*0.4+MV24*0.6),1)</f>
        <v>0</v>
      </c>
      <c r="MY24" s="18">
        <f>ROUND(MAX((MU24*0.4+MV24*0.6),(MU24*0.4+MW24*0.6)),1)</f>
        <v>0</v>
      </c>
      <c r="MZ24" s="1032" t="str">
        <f>TEXT(MY24,"0.0")</f>
        <v>0.0</v>
      </c>
      <c r="NA24" s="22" t="str">
        <f>IF(MY24&gt;=8.5,"A",IF(MY24&gt;=8,"B+",IF(MY24&gt;=7,"B",IF(MY24&gt;=6.5,"C+",IF(MY24&gt;=5.5,"C",IF(MY24&gt;=5,"D+",IF(MY24&gt;=4,"D","F")))))))</f>
        <v>F</v>
      </c>
      <c r="NB24" s="20">
        <f>IF(NA24="A",4,IF(NA24="B+",3.5,IF(NA24="B",3,IF(NA24="C+",2.5,IF(NA24="C",2,IF(NA24="D+",1.5,IF(NA24="D",1,0)))))))</f>
        <v>0</v>
      </c>
      <c r="NC24" s="20" t="str">
        <f>TEXT(NB24,"0.0")</f>
        <v>0.0</v>
      </c>
      <c r="ND24" s="46">
        <v>1</v>
      </c>
      <c r="NE24" s="718"/>
      <c r="NF24" s="417">
        <v>6</v>
      </c>
      <c r="NG24" s="65">
        <v>4</v>
      </c>
      <c r="NH24" s="65"/>
      <c r="NI24" s="17">
        <f>ROUND((NF24*0.4+NG24*0.6),1)</f>
        <v>4.8</v>
      </c>
      <c r="NJ24" s="18">
        <f>ROUND(MAX((NF24*0.4+NG24*0.6),(NF24*0.4+NH24*0.6)),1)</f>
        <v>4.8</v>
      </c>
      <c r="NK24" s="1029" t="str">
        <f>TEXT(NJ24,"0.0")</f>
        <v>4.8</v>
      </c>
      <c r="NL24" s="22" t="str">
        <f>IF(NJ24&gt;=8.5,"A",IF(NJ24&gt;=8,"B+",IF(NJ24&gt;=7,"B",IF(NJ24&gt;=6.5,"C+",IF(NJ24&gt;=5.5,"C",IF(NJ24&gt;=5,"D+",IF(NJ24&gt;=4,"D","F")))))))</f>
        <v>D</v>
      </c>
      <c r="NM24" s="20">
        <f>IF(NL24="A",4,IF(NL24="B+",3.5,IF(NL24="B",3,IF(NL24="C+",2.5,IF(NL24="C",2,IF(NL24="D+",1.5,IF(NL24="D",1,0)))))))</f>
        <v>1</v>
      </c>
      <c r="NN24" s="20" t="str">
        <f>TEXT(NM24,"0.0")</f>
        <v>1.0</v>
      </c>
      <c r="NO24" s="46">
        <v>2</v>
      </c>
      <c r="NP24" s="416">
        <v>2</v>
      </c>
      <c r="NQ24" s="289">
        <f>KE24+KP24+LA24+LL24+LW24+MH24+MS24+ND24+NO24</f>
        <v>18</v>
      </c>
      <c r="NR24" s="35">
        <f>(KC24*KE24+KN24*KP24+KY24*LA24+LJ24*LL24+LU24*LW24+MF24*MH24+MQ24*MS24+NB24*ND24+NM24*NO24)/NQ24</f>
        <v>1.2222222222222223</v>
      </c>
      <c r="NS24" s="36" t="str">
        <f>TEXT(NR24,"0.00")</f>
        <v>1.22</v>
      </c>
      <c r="NT24" s="37" t="str">
        <f>IF(AND(NR24&lt;1),"Cảnh báo KQHT","Lên lớp")</f>
        <v>Lên lớp</v>
      </c>
      <c r="NU24" s="289">
        <f>JL24+NQ24</f>
        <v>77</v>
      </c>
      <c r="NV24" s="35">
        <f>(BU24*BV24+FB24*FC24+JI24*JH24+NR24*NQ24)/NU24</f>
        <v>1.0454545454545454</v>
      </c>
      <c r="NW24" s="36" t="str">
        <f>TEXT(NV24,"0.00")</f>
        <v>1.05</v>
      </c>
      <c r="NX24" s="290">
        <f>KF24+KQ24+LB24+LM24+LX24+MI24+MT24+NE24+NP24</f>
        <v>11</v>
      </c>
      <c r="NY24" s="291">
        <f xml:space="preserve"> (KC24*KF24+KN24*KQ24+KY24*LB24+LJ24*LM24+LU24*LX24+MF24*MI24+MQ24*MT24+NB24*NE24+NM24*NP24)/NX24</f>
        <v>2</v>
      </c>
      <c r="NZ24" s="679">
        <f>JQ24+NX24</f>
        <v>44</v>
      </c>
      <c r="OA24" s="1031">
        <f>(V24*AB24+AG24*AM24+AR24*AX24+BC24*BI24+BN24*BT24+CG24*CM24+CR24*CX24+DC24*DI24+DN24*DT24+DY24*EE24+EJ24*EP24+EU24*FA24+FQ24*FW24+GB24*GH24+GM24*GS24+GX24*HD24+HI24*HO24+HT24*HZ24+IE24*IK24+IP24*IV24+JA24*JG24+JZ24*KF24+KK24*KQ24+KV24*LB24+LG24*LM24+LR24*LX24+MC24*MI24+MN24*MT24+MY24*NE24+NJ24*NP24)/NZ24</f>
        <v>5.6909090909090914</v>
      </c>
      <c r="OB24" s="680">
        <f xml:space="preserve"> (JS24*JQ24+NY24*NX24)/NZ24</f>
        <v>1.8295454545454546</v>
      </c>
      <c r="OC24" s="37" t="str">
        <f>IF(AND(OB24&lt;1.4),"Cảnh báo KQHT","Lên lớp")</f>
        <v>Lên lớp</v>
      </c>
      <c r="OD24" s="542"/>
      <c r="OE24" s="419">
        <v>0</v>
      </c>
      <c r="OF24" s="599"/>
      <c r="OG24" s="599"/>
      <c r="OH24" s="17">
        <f>ROUND((OE24*0.4+OF24*0.6),1)</f>
        <v>0</v>
      </c>
      <c r="OI24" s="18">
        <f>ROUND(MAX((OE24*0.4+OF24*0.6),(OE24*0.4+OG24*0.6)),1)</f>
        <v>0</v>
      </c>
      <c r="OJ24" s="323" t="str">
        <f>TEXT(OI24,"0.0")</f>
        <v>0.0</v>
      </c>
      <c r="OK24" s="22" t="str">
        <f>IF(OI24&gt;=8.5,"A",IF(OI24&gt;=8,"B+",IF(OI24&gt;=7,"B",IF(OI24&gt;=6.5,"C+",IF(OI24&gt;=5.5,"C",IF(OI24&gt;=5,"D+",IF(OI24&gt;=4,"D","F")))))))</f>
        <v>F</v>
      </c>
      <c r="OL24" s="20">
        <f>IF(OK24="A",4,IF(OK24="B+",3.5,IF(OK24="B",3,IF(OK24="C+",2.5,IF(OK24="C",2,IF(OK24="D+",1.5,IF(OK24="D",1,0)))))))</f>
        <v>0</v>
      </c>
      <c r="OM24" s="20" t="str">
        <f>TEXT(OL24,"0.0")</f>
        <v>0.0</v>
      </c>
      <c r="ON24" s="46">
        <v>3</v>
      </c>
      <c r="OO24" s="95"/>
      <c r="OP24" s="419">
        <v>1.4</v>
      </c>
      <c r="OQ24" s="599"/>
      <c r="OR24" s="599"/>
      <c r="OS24" s="17">
        <f>ROUND((OP24*0.4+OQ24*0.6),1)</f>
        <v>0.6</v>
      </c>
      <c r="OT24" s="18">
        <f>ROUND(MAX((OP24*0.4+OQ24*0.6),(OP24*0.4+OR24*0.6)),1)</f>
        <v>0.6</v>
      </c>
      <c r="OU24" s="1028" t="str">
        <f>TEXT(OT24,"0.0")</f>
        <v>0.6</v>
      </c>
      <c r="OV24" s="22" t="str">
        <f>IF(OT24&gt;=8.5,"A",IF(OT24&gt;=8,"B+",IF(OT24&gt;=7,"B",IF(OT24&gt;=6.5,"C+",IF(OT24&gt;=5.5,"C",IF(OT24&gt;=5,"D+",IF(OT24&gt;=4,"D","F")))))))</f>
        <v>F</v>
      </c>
      <c r="OW24" s="20">
        <f>IF(OV24="A",4,IF(OV24="B+",3.5,IF(OV24="B",3,IF(OV24="C+",2.5,IF(OV24="C",2,IF(OV24="D+",1.5,IF(OV24="D",1,0)))))))</f>
        <v>0</v>
      </c>
      <c r="OX24" s="20" t="str">
        <f>TEXT(OW24,"0.0")</f>
        <v>0.0</v>
      </c>
      <c r="OY24" s="46">
        <v>3</v>
      </c>
      <c r="OZ24" s="416"/>
      <c r="PA24" s="419">
        <v>0</v>
      </c>
      <c r="PB24" s="599"/>
      <c r="PC24" s="599"/>
      <c r="PD24" s="17">
        <f>ROUND((PA24*0.4+PB24*0.6),1)</f>
        <v>0</v>
      </c>
      <c r="PE24" s="18">
        <f>ROUND(MAX((PA24*0.4+PB24*0.6),(PA24*0.4+PC24*0.6)),1)</f>
        <v>0</v>
      </c>
      <c r="PF24" s="323" t="str">
        <f>TEXT(PE24,"0.0")</f>
        <v>0.0</v>
      </c>
      <c r="PG24" s="22" t="str">
        <f>IF(PE24&gt;=8.5,"A",IF(PE24&gt;=8,"B+",IF(PE24&gt;=7,"B",IF(PE24&gt;=6.5,"C+",IF(PE24&gt;=5.5,"C",IF(PE24&gt;=5,"D+",IF(PE24&gt;=4,"D","F")))))))</f>
        <v>F</v>
      </c>
      <c r="PH24" s="20">
        <f>IF(PG24="A",4,IF(PG24="B+",3.5,IF(PG24="B",3,IF(PG24="C+",2.5,IF(PG24="C",2,IF(PG24="D+",1.5,IF(PG24="D",1,0)))))))</f>
        <v>0</v>
      </c>
      <c r="PI24" s="20" t="str">
        <f>TEXT(PH24,"0.0")</f>
        <v>0.0</v>
      </c>
      <c r="PJ24" s="46">
        <v>1</v>
      </c>
      <c r="PK24" s="416"/>
      <c r="PL24" s="419">
        <v>0</v>
      </c>
      <c r="PM24" s="337"/>
      <c r="PN24" s="337"/>
      <c r="PO24" s="17">
        <f>ROUND((PL24*0.4+PM24*0.6),1)</f>
        <v>0</v>
      </c>
      <c r="PP24" s="18">
        <f>ROUND(MAX((PL24*0.4+PM24*0.6),(PL24*0.4+PN24*0.6)),1)</f>
        <v>0</v>
      </c>
      <c r="PQ24" s="323" t="str">
        <f>TEXT(PP24,"0.0")</f>
        <v>0.0</v>
      </c>
      <c r="PR24" s="22" t="str">
        <f>IF(PP24&gt;=8.5,"A",IF(PP24&gt;=8,"B+",IF(PP24&gt;=7,"B",IF(PP24&gt;=6.5,"C+",IF(PP24&gt;=5.5,"C",IF(PP24&gt;=5,"D+",IF(PP24&gt;=4,"D","F")))))))</f>
        <v>F</v>
      </c>
      <c r="PS24" s="20">
        <f>IF(PR24="A",4,IF(PR24="B+",3.5,IF(PR24="B",3,IF(PR24="C+",2.5,IF(PR24="C",2,IF(PR24="D+",1.5,IF(PR24="D",1,0)))))))</f>
        <v>0</v>
      </c>
      <c r="PT24" s="20" t="str">
        <f>TEXT(PS24,"0.0")</f>
        <v>0.0</v>
      </c>
      <c r="PU24" s="46">
        <v>1</v>
      </c>
      <c r="PV24" s="416"/>
      <c r="PW24" s="417"/>
      <c r="PX24" s="599"/>
      <c r="PY24" s="599"/>
      <c r="PZ24" s="17">
        <f>ROUND((PW24*0.4+PX24*0.6),1)</f>
        <v>0</v>
      </c>
      <c r="QA24" s="18">
        <f>ROUND(MAX((PW24*0.4+PX24*0.6),(PW24*0.4+PY24*0.6)),1)</f>
        <v>0</v>
      </c>
      <c r="QB24" s="323" t="str">
        <f>TEXT(QA24,"0.0")</f>
        <v>0.0</v>
      </c>
      <c r="QC24" s="22" t="str">
        <f>IF(QA24&gt;=8.5,"A",IF(QA24&gt;=8,"B+",IF(QA24&gt;=7,"B",IF(QA24&gt;=6.5,"C+",IF(QA24&gt;=5.5,"C",IF(QA24&gt;=5,"D+",IF(QA24&gt;=4,"D","F")))))))</f>
        <v>F</v>
      </c>
      <c r="QD24" s="20">
        <f>IF(QC24="A",4,IF(QC24="B+",3.5,IF(QC24="B",3,IF(QC24="C+",2.5,IF(QC24="C",2,IF(QC24="D+",1.5,IF(QC24="D",1,0)))))))</f>
        <v>0</v>
      </c>
      <c r="QE24" s="20" t="str">
        <f>TEXT(QD24,"0.0")</f>
        <v>0.0</v>
      </c>
      <c r="QF24" s="46">
        <v>2</v>
      </c>
      <c r="QG24" s="416"/>
      <c r="QH24" s="419">
        <v>0</v>
      </c>
      <c r="QI24" s="337">
        <v>0</v>
      </c>
      <c r="QJ24" s="337"/>
      <c r="QK24" s="11">
        <f>ROUND((QH24*0.4+QI24*0.6),1)</f>
        <v>0</v>
      </c>
      <c r="QL24" s="16">
        <f>ROUND(MAX((QH24*0.4+QI24*0.6),(QH24*0.4+QJ24*0.6)),1)</f>
        <v>0</v>
      </c>
      <c r="QM24" s="1037" t="str">
        <f>TEXT(QL24,"0.0")</f>
        <v>0.0</v>
      </c>
      <c r="QN24" s="22" t="str">
        <f>IF(QL24&gt;=8.5,"A",IF(QL24&gt;=8,"B+",IF(QL24&gt;=7,"B",IF(QL24&gt;=6.5,"C+",IF(QL24&gt;=5.5,"C",IF(QL24&gt;=5,"D+",IF(QL24&gt;=4,"D","F")))))))</f>
        <v>F</v>
      </c>
      <c r="QO24" s="20">
        <f>IF(QN24="A",4,IF(QN24="B+",3.5,IF(QN24="B",3,IF(QN24="C+",2.5,IF(QN24="C",2,IF(QN24="D+",1.5,IF(QN24="D",1,0)))))))</f>
        <v>0</v>
      </c>
      <c r="QP24" s="1019" t="str">
        <f>TEXT(QO24,"0.0")</f>
        <v>0.0</v>
      </c>
      <c r="QQ24" s="46">
        <v>4</v>
      </c>
      <c r="QR24" s="196"/>
      <c r="QS24" s="515">
        <f>ON24+OY24+PJ24+PU24+QF24+QQ24</f>
        <v>14</v>
      </c>
      <c r="QT24" s="35">
        <f>(OL24*ON24+OW24*OY24+PH24*PJ24+PS24*PU24+QD24*QF24+QO24*QQ24)/QS24</f>
        <v>0</v>
      </c>
      <c r="QU24" s="36" t="str">
        <f>TEXT(QT24,"0.00")</f>
        <v>0.00</v>
      </c>
      <c r="QV24" s="331" t="str">
        <f>IF(AND(QT24&lt;1),"Cảnh báo KQHT","Lên lớp")</f>
        <v>Cảnh báo KQHT</v>
      </c>
      <c r="QW24" s="501">
        <f>NU24+QS24</f>
        <v>91</v>
      </c>
      <c r="QX24" s="35">
        <f>(BU24*BV24+FB24*FC24+JH24*JI24+NQ24*NR24+QT24*QS24)/QW24</f>
        <v>0.88461538461538458</v>
      </c>
      <c r="QY24" s="36" t="str">
        <f>TEXT(QX24,"0.00")</f>
        <v>0.88</v>
      </c>
      <c r="QZ24" s="799">
        <f>OO24+OZ24+PK24+PV24+QG24+QR24</f>
        <v>0</v>
      </c>
      <c r="RA24" s="1105" t="e">
        <f xml:space="preserve"> (QR24*QL24+QG24*QA24+PV24*PP24+PK24*PE24+OZ24*OT24+OO24*OI24)/QZ24</f>
        <v>#DIV/0!</v>
      </c>
      <c r="RB24" s="800" t="e">
        <f xml:space="preserve"> (OL24*OO24+OW24*OZ24+PH24*PK24+PS24*PV24+QD24*QG24+QO24*QR24)/QZ24</f>
        <v>#DIV/0!</v>
      </c>
      <c r="RC24" s="801">
        <f>NZ24+QZ24</f>
        <v>44</v>
      </c>
      <c r="RD24" s="1107" t="e">
        <f xml:space="preserve"> (RA24*QZ24+NZ24*OA24)/RC24</f>
        <v>#DIV/0!</v>
      </c>
      <c r="RE24" s="802" t="e">
        <f xml:space="preserve"> (OB24*NZ24+RB24*QZ24)/RC24</f>
        <v>#DIV/0!</v>
      </c>
      <c r="RF24" s="65" t="e">
        <f>IF(AND(RE24&lt;1.6),"Cảnh báo KQHT","Lên lớp")</f>
        <v>#DIV/0!</v>
      </c>
      <c r="RG24" s="1111" t="s">
        <v>1113</v>
      </c>
      <c r="RH24" s="717"/>
      <c r="RI24" s="74"/>
      <c r="RJ24" s="74"/>
      <c r="RK24" s="74"/>
      <c r="RL24" s="74"/>
      <c r="RM24" s="74"/>
      <c r="RN24" s="74"/>
      <c r="RO24" s="74"/>
      <c r="RP24" s="74"/>
      <c r="RQ24" s="718"/>
    </row>
    <row r="25" spans="1:491" s="342" customFormat="1" ht="18.75" customHeight="1">
      <c r="A25" s="79">
        <v>28</v>
      </c>
      <c r="B25" s="79" t="s">
        <v>87</v>
      </c>
      <c r="C25" s="79" t="s">
        <v>484</v>
      </c>
      <c r="D25" s="1098" t="s">
        <v>485</v>
      </c>
      <c r="E25" s="702" t="s">
        <v>486</v>
      </c>
      <c r="F25" s="74" t="s">
        <v>1373</v>
      </c>
      <c r="G25" s="369" t="s">
        <v>487</v>
      </c>
      <c r="H25" s="142" t="s">
        <v>8</v>
      </c>
      <c r="I25" s="370" t="s">
        <v>434</v>
      </c>
      <c r="J25" s="349">
        <v>5.3</v>
      </c>
      <c r="K25" s="349"/>
      <c r="L25" s="179" t="str">
        <f t="shared" si="329"/>
        <v>D+</v>
      </c>
      <c r="M25" s="180">
        <f t="shared" si="330"/>
        <v>1.5</v>
      </c>
      <c r="N25" s="461">
        <v>5</v>
      </c>
      <c r="O25" s="911"/>
      <c r="P25" s="465" t="str">
        <f>IF(N25&gt;=8.5,"A",IF(N25&gt;=8,"B+",IF(N25&gt;=7,"B",IF(N25&gt;=6.5,"C+",IF(N25&gt;=5.5,"C",IF(N25&gt;=5,"D+",IF(N25&gt;=4,"D","F")))))))</f>
        <v>D+</v>
      </c>
      <c r="Q25" s="466">
        <f>IF(P25="A",4,IF(P25="B+",3.5,IF(P25="B",3,IF(P25="C+",2.5,IF(P25="C",2,IF(P25="D+",1.5,IF(P25="D",1,0)))))))</f>
        <v>1.5</v>
      </c>
      <c r="R25" s="348">
        <v>8.3000000000000007</v>
      </c>
      <c r="S25" s="349">
        <v>6</v>
      </c>
      <c r="T25" s="356"/>
      <c r="U25" s="11">
        <f t="shared" si="331"/>
        <v>6.9</v>
      </c>
      <c r="V25" s="16">
        <f t="shared" si="332"/>
        <v>6.9</v>
      </c>
      <c r="W25" s="16"/>
      <c r="X25" s="179" t="str">
        <f t="shared" si="333"/>
        <v>C+</v>
      </c>
      <c r="Y25" s="180">
        <f t="shared" si="334"/>
        <v>2.5</v>
      </c>
      <c r="Z25" s="180" t="str">
        <f t="shared" si="335"/>
        <v>2.5</v>
      </c>
      <c r="AA25" s="185">
        <v>2</v>
      </c>
      <c r="AB25" s="186">
        <v>2</v>
      </c>
      <c r="AC25" s="348">
        <v>7.8</v>
      </c>
      <c r="AD25" s="349">
        <v>6</v>
      </c>
      <c r="AE25" s="356"/>
      <c r="AF25" s="347">
        <f t="shared" si="336"/>
        <v>6.7</v>
      </c>
      <c r="AG25" s="381">
        <f t="shared" si="337"/>
        <v>6.7</v>
      </c>
      <c r="AH25" s="381"/>
      <c r="AI25" s="382" t="str">
        <f t="shared" si="338"/>
        <v>C+</v>
      </c>
      <c r="AJ25" s="383">
        <f t="shared" si="339"/>
        <v>2.5</v>
      </c>
      <c r="AK25" s="383" t="str">
        <f t="shared" si="340"/>
        <v>2.5</v>
      </c>
      <c r="AL25" s="185">
        <v>3</v>
      </c>
      <c r="AM25" s="186">
        <v>3</v>
      </c>
      <c r="AN25" s="346">
        <v>6</v>
      </c>
      <c r="AO25" s="349">
        <v>4</v>
      </c>
      <c r="AP25" s="356"/>
      <c r="AQ25" s="11">
        <f>ROUND((AN25*0.4+AO25*0.6),1)</f>
        <v>4.8</v>
      </c>
      <c r="AR25" s="16">
        <f>ROUND(MAX((AN25*0.4+AO25*0.6),(AN25*0.4+AP25*0.6)),1)</f>
        <v>4.8</v>
      </c>
      <c r="AS25" s="16"/>
      <c r="AT25" s="179" t="str">
        <f>IF(AR25&gt;=8.5,"A",IF(AR25&gt;=8,"B+",IF(AR25&gt;=7,"B",IF(AR25&gt;=6.5,"C+",IF(AR25&gt;=5.5,"C",IF(AR25&gt;=5,"D+",IF(AR25&gt;=4,"D","F")))))))</f>
        <v>D</v>
      </c>
      <c r="AU25" s="180">
        <f>IF(AT25="A",4,IF(AT25="B+",3.5,IF(AT25="B",3,IF(AT25="C+",2.5,IF(AT25="C",2,IF(AT25="D+",1.5,IF(AT25="D",1,0)))))))</f>
        <v>1</v>
      </c>
      <c r="AV25" s="180" t="str">
        <f>TEXT(AU25,"0.0")</f>
        <v>1.0</v>
      </c>
      <c r="AW25" s="185">
        <v>3</v>
      </c>
      <c r="AX25" s="186">
        <v>3</v>
      </c>
      <c r="AY25" s="346">
        <v>5</v>
      </c>
      <c r="AZ25" s="349">
        <v>4</v>
      </c>
      <c r="BA25" s="356"/>
      <c r="BB25" s="11">
        <f t="shared" si="341"/>
        <v>4.4000000000000004</v>
      </c>
      <c r="BC25" s="16">
        <f t="shared" si="342"/>
        <v>4.4000000000000004</v>
      </c>
      <c r="BD25" s="16"/>
      <c r="BE25" s="179" t="str">
        <f t="shared" si="343"/>
        <v>D</v>
      </c>
      <c r="BF25" s="180">
        <f t="shared" si="344"/>
        <v>1</v>
      </c>
      <c r="BG25" s="180" t="str">
        <f t="shared" si="345"/>
        <v>1.0</v>
      </c>
      <c r="BH25" s="185">
        <v>3</v>
      </c>
      <c r="BI25" s="186">
        <v>3</v>
      </c>
      <c r="BJ25" s="348">
        <v>7.1</v>
      </c>
      <c r="BK25" s="349">
        <v>6</v>
      </c>
      <c r="BL25" s="356"/>
      <c r="BM25" s="11">
        <f t="shared" si="346"/>
        <v>6.4</v>
      </c>
      <c r="BN25" s="16">
        <f t="shared" si="347"/>
        <v>6.4</v>
      </c>
      <c r="BO25" s="16"/>
      <c r="BP25" s="179" t="str">
        <f t="shared" si="348"/>
        <v>C</v>
      </c>
      <c r="BQ25" s="180">
        <f t="shared" si="349"/>
        <v>2</v>
      </c>
      <c r="BR25" s="180" t="str">
        <f t="shared" si="350"/>
        <v>2.0</v>
      </c>
      <c r="BS25" s="185">
        <v>5</v>
      </c>
      <c r="BT25" s="186">
        <v>5</v>
      </c>
      <c r="BU25" s="563">
        <f t="shared" si="351"/>
        <v>16</v>
      </c>
      <c r="BV25" s="190">
        <f t="shared" si="352"/>
        <v>1.78125</v>
      </c>
      <c r="BW25" s="191" t="str">
        <f t="shared" si="353"/>
        <v>1.78</v>
      </c>
      <c r="BX25" s="74"/>
      <c r="BY25" s="307">
        <f t="shared" si="354"/>
        <v>16</v>
      </c>
      <c r="BZ25" s="308">
        <f t="shared" si="355"/>
        <v>1.78125</v>
      </c>
      <c r="CA25" s="74"/>
      <c r="CB25" s="65"/>
      <c r="CC25" s="407">
        <v>6</v>
      </c>
      <c r="CD25" s="349">
        <v>9</v>
      </c>
      <c r="CE25" s="349"/>
      <c r="CF25" s="11">
        <f t="shared" si="356"/>
        <v>7.8</v>
      </c>
      <c r="CG25" s="16">
        <f t="shared" si="357"/>
        <v>7.8</v>
      </c>
      <c r="CH25" s="16"/>
      <c r="CI25" s="179" t="str">
        <f t="shared" si="358"/>
        <v>B</v>
      </c>
      <c r="CJ25" s="180">
        <f t="shared" si="359"/>
        <v>3</v>
      </c>
      <c r="CK25" s="180" t="str">
        <f t="shared" si="360"/>
        <v>3.0</v>
      </c>
      <c r="CL25" s="185">
        <v>2</v>
      </c>
      <c r="CM25" s="186">
        <v>2</v>
      </c>
      <c r="CN25" s="346">
        <v>6.3</v>
      </c>
      <c r="CO25" s="349">
        <v>8</v>
      </c>
      <c r="CP25" s="356"/>
      <c r="CQ25" s="11">
        <f t="shared" si="361"/>
        <v>7.3</v>
      </c>
      <c r="CR25" s="16">
        <f t="shared" si="362"/>
        <v>7.3</v>
      </c>
      <c r="CS25" s="16"/>
      <c r="CT25" s="179" t="str">
        <f t="shared" si="363"/>
        <v>B</v>
      </c>
      <c r="CU25" s="180">
        <f t="shared" si="364"/>
        <v>3</v>
      </c>
      <c r="CV25" s="180" t="str">
        <f t="shared" si="365"/>
        <v>3.0</v>
      </c>
      <c r="CW25" s="185">
        <v>2</v>
      </c>
      <c r="CX25" s="196">
        <v>2</v>
      </c>
      <c r="CY25" s="564">
        <v>0</v>
      </c>
      <c r="CZ25" s="584">
        <v>0</v>
      </c>
      <c r="DA25" s="356"/>
      <c r="DB25" s="11">
        <f t="shared" si="366"/>
        <v>0</v>
      </c>
      <c r="DC25" s="16">
        <f t="shared" si="367"/>
        <v>0</v>
      </c>
      <c r="DD25" s="16"/>
      <c r="DE25" s="179" t="str">
        <f t="shared" si="368"/>
        <v>F</v>
      </c>
      <c r="DF25" s="180">
        <f t="shared" si="369"/>
        <v>0</v>
      </c>
      <c r="DG25" s="180" t="str">
        <f t="shared" si="370"/>
        <v>0.0</v>
      </c>
      <c r="DH25" s="185">
        <v>3</v>
      </c>
      <c r="DI25" s="566"/>
      <c r="DJ25" s="567">
        <v>0</v>
      </c>
      <c r="DK25" s="565">
        <v>0</v>
      </c>
      <c r="DL25" s="349"/>
      <c r="DM25" s="11">
        <f t="shared" si="371"/>
        <v>0</v>
      </c>
      <c r="DN25" s="16">
        <f t="shared" si="372"/>
        <v>0</v>
      </c>
      <c r="DO25" s="16"/>
      <c r="DP25" s="179" t="str">
        <f t="shared" si="373"/>
        <v>F</v>
      </c>
      <c r="DQ25" s="180">
        <f t="shared" si="374"/>
        <v>0</v>
      </c>
      <c r="DR25" s="180" t="str">
        <f t="shared" si="375"/>
        <v>0.0</v>
      </c>
      <c r="DS25" s="185">
        <v>4</v>
      </c>
      <c r="DT25" s="566"/>
      <c r="DU25" s="568">
        <v>7</v>
      </c>
      <c r="DV25" s="349">
        <v>4</v>
      </c>
      <c r="DW25" s="356"/>
      <c r="DX25" s="11">
        <f t="shared" si="376"/>
        <v>5.2</v>
      </c>
      <c r="DY25" s="16">
        <f t="shared" si="377"/>
        <v>5.2</v>
      </c>
      <c r="DZ25" s="16"/>
      <c r="EA25" s="179" t="str">
        <f t="shared" si="378"/>
        <v>D+</v>
      </c>
      <c r="EB25" s="180">
        <f t="shared" si="379"/>
        <v>1.5</v>
      </c>
      <c r="EC25" s="180" t="str">
        <f t="shared" si="380"/>
        <v>1.5</v>
      </c>
      <c r="ED25" s="185">
        <v>3</v>
      </c>
      <c r="EE25" s="566">
        <v>3</v>
      </c>
      <c r="EF25" s="569">
        <v>0</v>
      </c>
      <c r="EG25" s="349"/>
      <c r="EH25" s="356"/>
      <c r="EI25" s="11">
        <f t="shared" si="381"/>
        <v>0</v>
      </c>
      <c r="EJ25" s="16">
        <f t="shared" si="382"/>
        <v>0</v>
      </c>
      <c r="EK25" s="16"/>
      <c r="EL25" s="179" t="str">
        <f t="shared" si="383"/>
        <v>F</v>
      </c>
      <c r="EM25" s="180">
        <f t="shared" si="384"/>
        <v>0</v>
      </c>
      <c r="EN25" s="180" t="str">
        <f t="shared" si="385"/>
        <v>0.0</v>
      </c>
      <c r="EO25" s="185">
        <v>3</v>
      </c>
      <c r="EP25" s="566"/>
      <c r="EQ25" s="568">
        <v>5.8</v>
      </c>
      <c r="ER25" s="194">
        <v>4</v>
      </c>
      <c r="ES25" s="195"/>
      <c r="ET25" s="11">
        <f t="shared" si="386"/>
        <v>4.7</v>
      </c>
      <c r="EU25" s="16">
        <f t="shared" si="387"/>
        <v>4.7</v>
      </c>
      <c r="EV25" s="16"/>
      <c r="EW25" s="179" t="str">
        <f t="shared" si="388"/>
        <v>D</v>
      </c>
      <c r="EX25" s="180">
        <f t="shared" si="389"/>
        <v>1</v>
      </c>
      <c r="EY25" s="180" t="str">
        <f t="shared" si="390"/>
        <v>1.0</v>
      </c>
      <c r="EZ25" s="185">
        <v>3</v>
      </c>
      <c r="FA25" s="566">
        <v>3</v>
      </c>
      <c r="FB25" s="570">
        <f t="shared" si="391"/>
        <v>20</v>
      </c>
      <c r="FC25" s="190">
        <f t="shared" si="392"/>
        <v>0.97499999999999998</v>
      </c>
      <c r="FD25" s="191" t="str">
        <f t="shared" si="393"/>
        <v>0.98</v>
      </c>
      <c r="FE25" s="571" t="str">
        <f t="shared" si="394"/>
        <v>Cảnh báo KQHT</v>
      </c>
      <c r="FF25" s="572">
        <f t="shared" si="395"/>
        <v>36</v>
      </c>
      <c r="FG25" s="190">
        <f t="shared" si="396"/>
        <v>1.3333333333333333</v>
      </c>
      <c r="FH25" s="191" t="str">
        <f t="shared" si="397"/>
        <v>1.33</v>
      </c>
      <c r="FI25" s="573">
        <f t="shared" si="398"/>
        <v>26</v>
      </c>
      <c r="FJ25" s="574">
        <f t="shared" si="399"/>
        <v>1.8461538461538463</v>
      </c>
      <c r="FK25" s="575" t="str">
        <f t="shared" si="400"/>
        <v>Lên lớp</v>
      </c>
      <c r="FL25" s="576" t="s">
        <v>464</v>
      </c>
      <c r="FM25" s="76">
        <v>6.4</v>
      </c>
      <c r="FN25" s="428">
        <v>5</v>
      </c>
      <c r="FO25" s="349"/>
      <c r="FP25" s="685">
        <f t="shared" si="401"/>
        <v>5.6</v>
      </c>
      <c r="FQ25" s="686">
        <f t="shared" si="402"/>
        <v>5.6</v>
      </c>
      <c r="FR25" s="686"/>
      <c r="FS25" s="669" t="str">
        <f t="shared" si="403"/>
        <v>C</v>
      </c>
      <c r="FT25" s="20">
        <f t="shared" si="404"/>
        <v>2</v>
      </c>
      <c r="FU25" s="20" t="str">
        <f t="shared" si="405"/>
        <v>2.0</v>
      </c>
      <c r="FV25" s="46">
        <v>3</v>
      </c>
      <c r="FW25" s="416">
        <v>3</v>
      </c>
      <c r="FX25" s="479"/>
      <c r="FY25" s="611"/>
      <c r="FZ25" s="611"/>
      <c r="GA25" s="17">
        <f t="shared" si="406"/>
        <v>0</v>
      </c>
      <c r="GB25" s="18">
        <f t="shared" si="407"/>
        <v>0</v>
      </c>
      <c r="GC25" s="18"/>
      <c r="GD25" s="22" t="str">
        <f t="shared" si="408"/>
        <v>F</v>
      </c>
      <c r="GE25" s="20">
        <f t="shared" si="409"/>
        <v>0</v>
      </c>
      <c r="GF25" s="20" t="str">
        <f t="shared" si="410"/>
        <v>0.0</v>
      </c>
      <c r="GG25" s="46"/>
      <c r="GH25" s="416"/>
      <c r="GI25" s="479"/>
      <c r="GJ25" s="349"/>
      <c r="GK25" s="349"/>
      <c r="GL25" s="17">
        <f t="shared" si="411"/>
        <v>0</v>
      </c>
      <c r="GM25" s="18">
        <f t="shared" si="412"/>
        <v>0</v>
      </c>
      <c r="GN25" s="18"/>
      <c r="GO25" s="22" t="str">
        <f t="shared" si="413"/>
        <v>F</v>
      </c>
      <c r="GP25" s="20">
        <f t="shared" si="414"/>
        <v>0</v>
      </c>
      <c r="GQ25" s="20" t="str">
        <f t="shared" si="415"/>
        <v>0.0</v>
      </c>
      <c r="GR25" s="46"/>
      <c r="GS25" s="416"/>
      <c r="GT25" s="479"/>
      <c r="GU25" s="433"/>
      <c r="GV25" s="349"/>
      <c r="GW25" s="17">
        <f t="shared" si="416"/>
        <v>0</v>
      </c>
      <c r="GX25" s="18">
        <f t="shared" si="417"/>
        <v>0</v>
      </c>
      <c r="GY25" s="18"/>
      <c r="GZ25" s="22" t="str">
        <f t="shared" si="418"/>
        <v>F</v>
      </c>
      <c r="HA25" s="20">
        <f t="shared" si="419"/>
        <v>0</v>
      </c>
      <c r="HB25" s="20" t="str">
        <f t="shared" si="420"/>
        <v>0.0</v>
      </c>
      <c r="HC25" s="46"/>
      <c r="HD25" s="416"/>
      <c r="HE25" s="479"/>
      <c r="HF25" s="611"/>
      <c r="HG25" s="611"/>
      <c r="HH25" s="17">
        <f t="shared" si="421"/>
        <v>0</v>
      </c>
      <c r="HI25" s="18">
        <f t="shared" si="422"/>
        <v>0</v>
      </c>
      <c r="HJ25" s="18"/>
      <c r="HK25" s="22" t="str">
        <f t="shared" si="423"/>
        <v>F</v>
      </c>
      <c r="HL25" s="20">
        <f t="shared" si="424"/>
        <v>0</v>
      </c>
      <c r="HM25" s="20" t="str">
        <f t="shared" si="425"/>
        <v>0.0</v>
      </c>
      <c r="HN25" s="46">
        <v>2</v>
      </c>
      <c r="HO25" s="416"/>
      <c r="HP25" s="479"/>
      <c r="HQ25" s="349"/>
      <c r="HR25" s="349"/>
      <c r="HS25" s="17">
        <f t="shared" si="426"/>
        <v>0</v>
      </c>
      <c r="HT25" s="18">
        <f t="shared" si="427"/>
        <v>0</v>
      </c>
      <c r="HU25" s="18"/>
      <c r="HV25" s="22" t="str">
        <f t="shared" si="428"/>
        <v>F</v>
      </c>
      <c r="HW25" s="20">
        <f t="shared" si="429"/>
        <v>0</v>
      </c>
      <c r="HX25" s="20" t="str">
        <f t="shared" si="430"/>
        <v>0.0</v>
      </c>
      <c r="HY25" s="46"/>
      <c r="HZ25" s="95"/>
      <c r="IA25" s="479"/>
      <c r="IB25" s="611"/>
      <c r="IC25" s="611"/>
      <c r="ID25" s="17">
        <f t="shared" si="431"/>
        <v>0</v>
      </c>
      <c r="IE25" s="18">
        <f t="shared" si="432"/>
        <v>0</v>
      </c>
      <c r="IF25" s="18"/>
      <c r="IG25" s="22" t="str">
        <f t="shared" si="433"/>
        <v>F</v>
      </c>
      <c r="IH25" s="20">
        <f t="shared" si="434"/>
        <v>0</v>
      </c>
      <c r="II25" s="20" t="str">
        <f t="shared" si="435"/>
        <v>0.0</v>
      </c>
      <c r="IJ25" s="46"/>
      <c r="IK25" s="416"/>
      <c r="IL25" s="664">
        <v>0</v>
      </c>
      <c r="IM25" s="611"/>
      <c r="IN25" s="671"/>
      <c r="IO25" s="17">
        <f t="shared" si="436"/>
        <v>0</v>
      </c>
      <c r="IP25" s="18">
        <f t="shared" si="437"/>
        <v>0</v>
      </c>
      <c r="IQ25" s="18"/>
      <c r="IR25" s="22" t="str">
        <f t="shared" si="438"/>
        <v>F</v>
      </c>
      <c r="IS25" s="20">
        <f t="shared" si="439"/>
        <v>0</v>
      </c>
      <c r="IT25" s="20" t="str">
        <f t="shared" si="440"/>
        <v>0.0</v>
      </c>
      <c r="IU25" s="46">
        <v>2</v>
      </c>
      <c r="IV25" s="416"/>
      <c r="IW25" s="479"/>
      <c r="IX25" s="611"/>
      <c r="IY25" s="611"/>
      <c r="IZ25" s="17">
        <f t="shared" si="441"/>
        <v>0</v>
      </c>
      <c r="JA25" s="18">
        <f t="shared" si="442"/>
        <v>0</v>
      </c>
      <c r="JB25" s="18"/>
      <c r="JC25" s="22" t="str">
        <f t="shared" si="443"/>
        <v>F</v>
      </c>
      <c r="JD25" s="20">
        <f t="shared" si="444"/>
        <v>0</v>
      </c>
      <c r="JE25" s="20" t="str">
        <f t="shared" si="445"/>
        <v>0.0</v>
      </c>
      <c r="JF25" s="46">
        <v>3</v>
      </c>
      <c r="JG25" s="416"/>
      <c r="JH25" s="704">
        <f t="shared" si="446"/>
        <v>10</v>
      </c>
      <c r="JI25" s="705">
        <f t="shared" si="447"/>
        <v>0.6</v>
      </c>
      <c r="JJ25" s="706" t="str">
        <f t="shared" si="448"/>
        <v>0.60</v>
      </c>
      <c r="JK25" s="729" t="str">
        <f t="shared" si="449"/>
        <v>Cảnh báo KQHT</v>
      </c>
      <c r="JL25" s="289">
        <f t="shared" si="450"/>
        <v>46</v>
      </c>
      <c r="JM25" s="35">
        <f t="shared" si="451"/>
        <v>1.173913043478261</v>
      </c>
      <c r="JN25" s="36" t="str">
        <f t="shared" si="452"/>
        <v>1.17</v>
      </c>
      <c r="JO25" s="290">
        <f t="shared" si="453"/>
        <v>3</v>
      </c>
      <c r="JP25" s="291">
        <f t="shared" si="454"/>
        <v>2</v>
      </c>
      <c r="JQ25" s="679">
        <f t="shared" si="455"/>
        <v>29</v>
      </c>
      <c r="JR25" s="679"/>
      <c r="JS25" s="680">
        <f t="shared" si="456"/>
        <v>1.8620689655172413</v>
      </c>
      <c r="JT25" s="37" t="str">
        <f t="shared" si="457"/>
        <v>Lên lớp</v>
      </c>
      <c r="JU25" s="541" t="s">
        <v>1113</v>
      </c>
      <c r="JV25" s="419">
        <v>0</v>
      </c>
      <c r="JW25" s="65"/>
      <c r="JX25" s="65"/>
      <c r="JY25" s="17">
        <f>ROUND((JV25*0.4+JW25*0.6),1)</f>
        <v>0</v>
      </c>
      <c r="JZ25" s="18">
        <f>ROUND(MAX((JV25*0.4+JW25*0.6),(JV25*0.4+JX25*0.6)),1)</f>
        <v>0</v>
      </c>
      <c r="KA25" s="18"/>
      <c r="KB25" s="22" t="str">
        <f>IF(JZ25&gt;=8.5,"A",IF(JZ25&gt;=8,"B+",IF(JZ25&gt;=7,"B",IF(JZ25&gt;=6.5,"C+",IF(JZ25&gt;=5.5,"C",IF(JZ25&gt;=5,"D+",IF(JZ25&gt;=4,"D","F")))))))</f>
        <v>F</v>
      </c>
      <c r="KC25" s="20">
        <f>IF(KB25="A",4,IF(KB25="B+",3.5,IF(KB25="B",3,IF(KB25="C+",2.5,IF(KB25="C",2,IF(KB25="D+",1.5,IF(KB25="D",1,0)))))))</f>
        <v>0</v>
      </c>
      <c r="KD25" s="20" t="str">
        <f>TEXT(KC25,"0.0")</f>
        <v>0.0</v>
      </c>
      <c r="KE25" s="46">
        <v>3</v>
      </c>
      <c r="KF25" s="416"/>
      <c r="KG25" s="419">
        <v>0</v>
      </c>
      <c r="KH25" s="65"/>
      <c r="KI25" s="65"/>
      <c r="KJ25" s="17">
        <f>ROUND((KG25*0.4+KH25*0.6),1)</f>
        <v>0</v>
      </c>
      <c r="KK25" s="18">
        <f>ROUND(MAX((KG25*0.4+KH25*0.6),(KG25*0.4+KI25*0.6)),1)</f>
        <v>0</v>
      </c>
      <c r="KL25" s="18"/>
      <c r="KM25" s="22" t="str">
        <f>IF(KK25&gt;=8.5,"A",IF(KK25&gt;=8,"B+",IF(KK25&gt;=7,"B",IF(KK25&gt;=6.5,"C+",IF(KK25&gt;=5.5,"C",IF(KK25&gt;=5,"D+",IF(KK25&gt;=4,"D","F")))))))</f>
        <v>F</v>
      </c>
      <c r="KN25" s="20">
        <f>IF(KM25="A",4,IF(KM25="B+",3.5,IF(KM25="B",3,IF(KM25="C+",2.5,IF(KM25="C",2,IF(KM25="D+",1.5,IF(KM25="D",1,0)))))))</f>
        <v>0</v>
      </c>
      <c r="KO25" s="20" t="str">
        <f>TEXT(KN25,"0.0")</f>
        <v>0.0</v>
      </c>
      <c r="KP25" s="46">
        <v>2</v>
      </c>
      <c r="KQ25" s="416"/>
      <c r="KR25" s="419">
        <v>0</v>
      </c>
      <c r="KS25" s="65"/>
      <c r="KT25" s="65"/>
      <c r="KU25" s="17">
        <f>ROUND((KR25*0.4+KS25*0.6),1)</f>
        <v>0</v>
      </c>
      <c r="KV25" s="18">
        <f>ROUND(MAX((KR25*0.4+KS25*0.6),(KR25*0.4+KT25*0.6)),1)</f>
        <v>0</v>
      </c>
      <c r="KW25" s="18"/>
      <c r="KX25" s="22" t="str">
        <f>IF(KV25&gt;=8.5,"A",IF(KV25&gt;=8,"B+",IF(KV25&gt;=7,"B",IF(KV25&gt;=6.5,"C+",IF(KV25&gt;=5.5,"C",IF(KV25&gt;=5,"D+",IF(KV25&gt;=4,"D","F")))))))</f>
        <v>F</v>
      </c>
      <c r="KY25" s="20">
        <f>IF(KX25="A",4,IF(KX25="B+",3.5,IF(KX25="B",3,IF(KX25="C+",2.5,IF(KX25="C",2,IF(KX25="D+",1.5,IF(KX25="D",1,0)))))))</f>
        <v>0</v>
      </c>
      <c r="KZ25" s="20" t="str">
        <f>TEXT(KY25,"0.0")</f>
        <v>0.0</v>
      </c>
      <c r="LA25" s="46">
        <v>3</v>
      </c>
      <c r="LB25" s="95"/>
      <c r="LC25" s="417"/>
      <c r="LD25" s="65"/>
      <c r="LE25" s="65"/>
      <c r="LF25" s="17">
        <f>ROUND((LC25*0.4+LD25*0.6),1)</f>
        <v>0</v>
      </c>
      <c r="LG25" s="18">
        <f>ROUND(MAX((LC25*0.4+LD25*0.6),(LC25*0.4+LE25*0.6)),1)</f>
        <v>0</v>
      </c>
      <c r="LH25" s="18"/>
      <c r="LI25" s="22" t="str">
        <f>IF(LG25&gt;=8.5,"A",IF(LG25&gt;=8,"B+",IF(LG25&gt;=7,"B",IF(LG25&gt;=6.5,"C+",IF(LG25&gt;=5.5,"C",IF(LG25&gt;=5,"D+",IF(LG25&gt;=4,"D","F")))))))</f>
        <v>F</v>
      </c>
      <c r="LJ25" s="20">
        <f>IF(LI25="A",4,IF(LI25="B+",3.5,IF(LI25="B",3,IF(LI25="C+",2.5,IF(LI25="C",2,IF(LI25="D+",1.5,IF(LI25="D",1,0)))))))</f>
        <v>0</v>
      </c>
      <c r="LK25" s="20" t="str">
        <f>TEXT(LJ25,"0.0")</f>
        <v>0.0</v>
      </c>
      <c r="LL25" s="46">
        <v>2</v>
      </c>
      <c r="LM25" s="416"/>
      <c r="LN25" s="417"/>
      <c r="LO25" s="65"/>
      <c r="LP25" s="65"/>
      <c r="LQ25" s="17">
        <f>ROUND((LN25*0.4+LO25*0.6),1)</f>
        <v>0</v>
      </c>
      <c r="LR25" s="18">
        <f>ROUND(MAX((LN25*0.4+LO25*0.6),(LN25*0.4+LP25*0.6)),1)</f>
        <v>0</v>
      </c>
      <c r="LS25" s="18"/>
      <c r="LT25" s="22" t="str">
        <f>IF(LR25&gt;=8.5,"A",IF(LR25&gt;=8,"B+",IF(LR25&gt;=7,"B",IF(LR25&gt;=6.5,"C+",IF(LR25&gt;=5.5,"C",IF(LR25&gt;=5,"D+",IF(LR25&gt;=4,"D","F")))))))</f>
        <v>F</v>
      </c>
      <c r="LU25" s="20">
        <f>IF(LT25="A",4,IF(LT25="B+",3.5,IF(LT25="B",3,IF(LT25="C+",2.5,IF(LT25="C",2,IF(LT25="D+",1.5,IF(LT25="D",1,0)))))))</f>
        <v>0</v>
      </c>
      <c r="LV25" s="20" t="str">
        <f>TEXT(LU25,"0.0")</f>
        <v>0.0</v>
      </c>
      <c r="LW25" s="46">
        <v>2</v>
      </c>
      <c r="LX25" s="95"/>
      <c r="LY25" s="419">
        <v>0</v>
      </c>
      <c r="LZ25" s="65"/>
      <c r="MA25" s="65"/>
      <c r="MB25" s="17">
        <f>ROUND((LY25*0.4+LZ25*0.6),1)</f>
        <v>0</v>
      </c>
      <c r="MC25" s="18">
        <f>ROUND(MAX((LY25*0.4+LZ25*0.6),(LY25*0.4+MA25*0.6)),1)</f>
        <v>0</v>
      </c>
      <c r="MD25" s="18"/>
      <c r="ME25" s="22" t="str">
        <f>IF(MC25&gt;=8.5,"A",IF(MC25&gt;=8,"B+",IF(MC25&gt;=7,"B",IF(MC25&gt;=6.5,"C+",IF(MC25&gt;=5.5,"C",IF(MC25&gt;=5,"D+",IF(MC25&gt;=4,"D","F")))))))</f>
        <v>F</v>
      </c>
      <c r="MF25" s="20">
        <f>IF(ME25="A",4,IF(ME25="B+",3.5,IF(ME25="B",3,IF(ME25="C+",2.5,IF(ME25="C",2,IF(ME25="D+",1.5,IF(ME25="D",1,0)))))))</f>
        <v>0</v>
      </c>
      <c r="MG25" s="20" t="str">
        <f>TEXT(MF25,"0.0")</f>
        <v>0.0</v>
      </c>
      <c r="MH25" s="46">
        <v>2</v>
      </c>
      <c r="MI25" s="416"/>
      <c r="MJ25" s="419">
        <v>0</v>
      </c>
      <c r="MK25" s="86"/>
      <c r="ML25" s="86"/>
      <c r="MM25" s="17">
        <f>ROUND((MJ25*0.4+MK25*0.6),1)</f>
        <v>0</v>
      </c>
      <c r="MN25" s="18">
        <f>ROUND(MAX((MJ25*0.4+MK25*0.6),(MJ25*0.4+ML25*0.6)),1)</f>
        <v>0</v>
      </c>
      <c r="MO25" s="18"/>
      <c r="MP25" s="22" t="str">
        <f>IF(MN25&gt;=8.5,"A",IF(MN25&gt;=8,"B+",IF(MN25&gt;=7,"B",IF(MN25&gt;=6.5,"C+",IF(MN25&gt;=5.5,"C",IF(MN25&gt;=5,"D+",IF(MN25&gt;=4,"D","F")))))))</f>
        <v>F</v>
      </c>
      <c r="MQ25" s="20">
        <f>IF(MP25="A",4,IF(MP25="B+",3.5,IF(MP25="B",3,IF(MP25="C+",2.5,IF(MP25="C",2,IF(MP25="D+",1.5,IF(MP25="D",1,0)))))))</f>
        <v>0</v>
      </c>
      <c r="MR25" s="20" t="str">
        <f>TEXT(MQ25,"0.0")</f>
        <v>0.0</v>
      </c>
      <c r="MS25" s="46">
        <v>1</v>
      </c>
      <c r="MT25" s="416"/>
      <c r="MU25" s="419">
        <v>0</v>
      </c>
      <c r="MV25" s="65"/>
      <c r="MW25" s="65"/>
      <c r="MX25" s="17">
        <f>ROUND((MU25*0.4+MV25*0.6),1)</f>
        <v>0</v>
      </c>
      <c r="MY25" s="18">
        <f>ROUND(MAX((MU25*0.4+MV25*0.6),(MU25*0.4+MW25*0.6)),1)</f>
        <v>0</v>
      </c>
      <c r="MZ25" s="18"/>
      <c r="NA25" s="22" t="str">
        <f>IF(MY25&gt;=8.5,"A",IF(MY25&gt;=8,"B+",IF(MY25&gt;=7,"B",IF(MY25&gt;=6.5,"C+",IF(MY25&gt;=5.5,"C",IF(MY25&gt;=5,"D+",IF(MY25&gt;=4,"D","F")))))))</f>
        <v>F</v>
      </c>
      <c r="NB25" s="20">
        <f>IF(NA25="A",4,IF(NA25="B+",3.5,IF(NA25="B",3,IF(NA25="C+",2.5,IF(NA25="C",2,IF(NA25="D+",1.5,IF(NA25="D",1,0)))))))</f>
        <v>0</v>
      </c>
      <c r="NC25" s="20" t="str">
        <f>TEXT(NB25,"0.0")</f>
        <v>0.0</v>
      </c>
      <c r="ND25" s="46">
        <v>1</v>
      </c>
      <c r="NE25" s="718"/>
      <c r="NF25" s="419"/>
      <c r="NG25" s="65"/>
      <c r="NH25" s="65"/>
      <c r="NI25" s="17">
        <f>ROUND((NF25*0.4+NG25*0.6),1)</f>
        <v>0</v>
      </c>
      <c r="NJ25" s="18">
        <f>ROUND(MAX((NF25*0.4+NG25*0.6),(NF25*0.4+NH25*0.6)),1)</f>
        <v>0</v>
      </c>
      <c r="NK25" s="18"/>
      <c r="NL25" s="22" t="str">
        <f>IF(NJ25&gt;=8.5,"A",IF(NJ25&gt;=8,"B+",IF(NJ25&gt;=7,"B",IF(NJ25&gt;=6.5,"C+",IF(NJ25&gt;=5.5,"C",IF(NJ25&gt;=5,"D+",IF(NJ25&gt;=4,"D","F")))))))</f>
        <v>F</v>
      </c>
      <c r="NM25" s="20">
        <f>IF(NL25="A",4,IF(NL25="B+",3.5,IF(NL25="B",3,IF(NL25="C+",2.5,IF(NL25="C",2,IF(NL25="D+",1.5,IF(NL25="D",1,0)))))))</f>
        <v>0</v>
      </c>
      <c r="NN25" s="20" t="str">
        <f>TEXT(NM25,"0.0")</f>
        <v>0.0</v>
      </c>
      <c r="NO25" s="46">
        <v>2</v>
      </c>
      <c r="NP25" s="416"/>
      <c r="NQ25" s="289">
        <f>KE25+KP25+LA25+LL25+LW25+MH25+MS25+ND25+NO25</f>
        <v>18</v>
      </c>
      <c r="NR25" s="35">
        <f>(KC25*KE25+KN25*KP25+KY25*LA25+LJ25*LL25+LU25*LW25+MF25*MH25+MQ25*MS25+NB25*ND25+NM25*NO25)/NQ25</f>
        <v>0</v>
      </c>
      <c r="NS25" s="36" t="str">
        <f>TEXT(NR25,"0.00")</f>
        <v>0.00</v>
      </c>
      <c r="NT25" s="37" t="str">
        <f>IF(AND(NR25&lt;1),"Cảnh báo KQHT","Lên lớp")</f>
        <v>Cảnh báo KQHT</v>
      </c>
      <c r="NU25" s="289">
        <f>JL25+NQ25</f>
        <v>64</v>
      </c>
      <c r="NV25" s="35">
        <f>(BU25*BV25+FB25*FC25+JI25*JH25+NR25*NQ25)/NU25</f>
        <v>0.84375</v>
      </c>
      <c r="NW25" s="36" t="str">
        <f>TEXT(NV25,"0.00")</f>
        <v>0.84</v>
      </c>
      <c r="NX25" s="290">
        <f>KF25+KQ25+LB25+LM25+LX25+MI25+MT25+NE25+NP25</f>
        <v>0</v>
      </c>
      <c r="NY25" s="291" t="e">
        <f xml:space="preserve"> (KC25*KF25+KN25*KQ25+KY25*LB25+LJ25*LM25+LU25*LX25+MF25*MI25+MQ25*MT25+NB25*NE25+NM25*NP25)/NX25</f>
        <v>#DIV/0!</v>
      </c>
      <c r="NZ25" s="679">
        <f>JQ25+NX25</f>
        <v>29</v>
      </c>
      <c r="OA25" s="679"/>
      <c r="OB25" s="680" t="e">
        <f xml:space="preserve"> (JS25*JQ25+NY25*NX25)/NZ25</f>
        <v>#DIV/0!</v>
      </c>
      <c r="OC25" s="37" t="e">
        <f>IF(AND(OB25&lt;1.4),"Cảnh báo KQHT","Lên lớp")</f>
        <v>#DIV/0!</v>
      </c>
      <c r="OD25" s="946"/>
      <c r="PA25" s="1094">
        <v>0</v>
      </c>
    </row>
    <row r="26" spans="1:491" s="342" customFormat="1" ht="20.25" customHeight="1">
      <c r="A26" s="194">
        <v>26</v>
      </c>
      <c r="B26" s="79" t="s">
        <v>87</v>
      </c>
      <c r="C26" s="194" t="s">
        <v>474</v>
      </c>
      <c r="D26" s="727" t="s">
        <v>475</v>
      </c>
      <c r="E26" s="728" t="s">
        <v>476</v>
      </c>
      <c r="F26" s="793" t="s">
        <v>1126</v>
      </c>
      <c r="G26" s="379" t="s">
        <v>477</v>
      </c>
      <c r="H26" s="211" t="s">
        <v>8</v>
      </c>
      <c r="I26" s="380" t="s">
        <v>478</v>
      </c>
      <c r="J26" s="349">
        <v>6.5</v>
      </c>
      <c r="K26" s="590"/>
      <c r="L26" s="465" t="str">
        <f t="shared" si="329"/>
        <v>C+</v>
      </c>
      <c r="M26" s="466">
        <f t="shared" si="330"/>
        <v>2.5</v>
      </c>
      <c r="N26" s="461">
        <v>6</v>
      </c>
      <c r="O26" s="911"/>
      <c r="P26" s="465" t="str">
        <f>IF(N26&gt;=8.5,"A",IF(N26&gt;=8,"B+",IF(N26&gt;=7,"B",IF(N26&gt;=6.5,"C+",IF(N26&gt;=5.5,"C",IF(N26&gt;=5,"D+",IF(N26&gt;=4,"D","F")))))))</f>
        <v>C</v>
      </c>
      <c r="Q26" s="466">
        <f>IF(P26="A",4,IF(P26="B+",3.5,IF(P26="B",3,IF(P26="C+",2.5,IF(P26="C",2,IF(P26="D+",1.5,IF(P26="D",1,0)))))))</f>
        <v>2</v>
      </c>
      <c r="R26" s="348">
        <v>6.7</v>
      </c>
      <c r="S26" s="349">
        <v>6</v>
      </c>
      <c r="T26" s="356"/>
      <c r="U26" s="11">
        <f t="shared" si="331"/>
        <v>6.3</v>
      </c>
      <c r="V26" s="16">
        <f t="shared" si="332"/>
        <v>6.3</v>
      </c>
      <c r="W26" s="16"/>
      <c r="X26" s="179" t="str">
        <f t="shared" si="333"/>
        <v>C</v>
      </c>
      <c r="Y26" s="180">
        <f t="shared" si="334"/>
        <v>2</v>
      </c>
      <c r="Z26" s="180" t="str">
        <f t="shared" si="335"/>
        <v>2.0</v>
      </c>
      <c r="AA26" s="185">
        <v>2</v>
      </c>
      <c r="AB26" s="186">
        <v>2</v>
      </c>
      <c r="AC26" s="348">
        <v>8.5</v>
      </c>
      <c r="AD26" s="349">
        <v>3</v>
      </c>
      <c r="AE26" s="356"/>
      <c r="AF26" s="347">
        <f t="shared" si="336"/>
        <v>5.2</v>
      </c>
      <c r="AG26" s="381">
        <f t="shared" si="337"/>
        <v>5.2</v>
      </c>
      <c r="AH26" s="381"/>
      <c r="AI26" s="382" t="str">
        <f t="shared" si="338"/>
        <v>D+</v>
      </c>
      <c r="AJ26" s="383">
        <f t="shared" si="339"/>
        <v>1.5</v>
      </c>
      <c r="AK26" s="383" t="str">
        <f t="shared" si="340"/>
        <v>1.5</v>
      </c>
      <c r="AL26" s="185">
        <v>3</v>
      </c>
      <c r="AM26" s="186">
        <v>3</v>
      </c>
      <c r="AN26" s="384">
        <v>7.9</v>
      </c>
      <c r="AO26" s="709">
        <v>6</v>
      </c>
      <c r="AP26" s="74"/>
      <c r="AQ26" s="710">
        <f t="shared" ref="AQ26:AQ31" si="458">ROUND((AN26*0.4+AO26*0.6),1)</f>
        <v>6.8</v>
      </c>
      <c r="AR26" s="385">
        <f t="shared" ref="AR26:AR31" si="459">ROUND(MAX((AN26*0.4+AO26*0.6),(AN26*0.4+AP26*0.6)),1)</f>
        <v>6.8</v>
      </c>
      <c r="AS26" s="385"/>
      <c r="AT26" s="386" t="str">
        <f t="shared" ref="AT26:AT31" si="460">IF(AR26&gt;=8.5,"A",IF(AR26&gt;=8,"B+",IF(AR26&gt;=7,"B",IF(AR26&gt;=6.5,"C+",IF(AR26&gt;=5.5,"C",IF(AR26&gt;=5,"D+",IF(AR26&gt;=4,"D","F")))))))</f>
        <v>C+</v>
      </c>
      <c r="AU26" s="387">
        <f t="shared" ref="AU26:AU31" si="461">IF(AT26="A",4,IF(AT26="B+",3.5,IF(AT26="B",3,IF(AT26="C+",2.5,IF(AT26="C",2,IF(AT26="D+",1.5,IF(AT26="D",1,0)))))))</f>
        <v>2.5</v>
      </c>
      <c r="AV26" s="711" t="str">
        <f t="shared" ref="AV26:AV31" si="462">TEXT(AU26,"0.0")</f>
        <v>2.5</v>
      </c>
      <c r="AW26" s="46">
        <v>3</v>
      </c>
      <c r="AX26" s="92">
        <v>3</v>
      </c>
      <c r="AY26" s="388">
        <v>5</v>
      </c>
      <c r="AZ26" s="349">
        <v>4</v>
      </c>
      <c r="BA26" s="356"/>
      <c r="BB26" s="11">
        <f t="shared" si="341"/>
        <v>4.4000000000000004</v>
      </c>
      <c r="BC26" s="16">
        <f t="shared" si="342"/>
        <v>4.4000000000000004</v>
      </c>
      <c r="BD26" s="16"/>
      <c r="BE26" s="179" t="str">
        <f t="shared" si="343"/>
        <v>D</v>
      </c>
      <c r="BF26" s="180">
        <f t="shared" si="344"/>
        <v>1</v>
      </c>
      <c r="BG26" s="180" t="str">
        <f t="shared" si="345"/>
        <v>1.0</v>
      </c>
      <c r="BH26" s="185">
        <v>3</v>
      </c>
      <c r="BI26" s="186">
        <v>3</v>
      </c>
      <c r="BJ26" s="388">
        <v>7</v>
      </c>
      <c r="BK26" s="349">
        <v>6</v>
      </c>
      <c r="BL26" s="356"/>
      <c r="BM26" s="11">
        <f t="shared" si="346"/>
        <v>6.4</v>
      </c>
      <c r="BN26" s="16">
        <f t="shared" si="347"/>
        <v>6.4</v>
      </c>
      <c r="BO26" s="16"/>
      <c r="BP26" s="179" t="str">
        <f t="shared" si="348"/>
        <v>C</v>
      </c>
      <c r="BQ26" s="180">
        <f t="shared" si="349"/>
        <v>2</v>
      </c>
      <c r="BR26" s="180" t="str">
        <f t="shared" si="350"/>
        <v>2.0</v>
      </c>
      <c r="BS26" s="185">
        <v>5</v>
      </c>
      <c r="BT26" s="186">
        <v>5</v>
      </c>
      <c r="BU26" s="306">
        <f t="shared" si="351"/>
        <v>16</v>
      </c>
      <c r="BV26" s="190">
        <f t="shared" si="352"/>
        <v>1.8125</v>
      </c>
      <c r="BW26" s="191" t="str">
        <f t="shared" si="353"/>
        <v>1.81</v>
      </c>
      <c r="BX26" s="74"/>
      <c r="BY26" s="307">
        <f t="shared" si="354"/>
        <v>16</v>
      </c>
      <c r="BZ26" s="308">
        <f t="shared" si="355"/>
        <v>1.8125</v>
      </c>
      <c r="CA26" s="74"/>
      <c r="CB26" s="65"/>
      <c r="CC26" s="406">
        <v>6.7</v>
      </c>
      <c r="CD26" s="65">
        <v>0</v>
      </c>
      <c r="CE26" s="65"/>
      <c r="CF26" s="17">
        <f t="shared" si="356"/>
        <v>2.7</v>
      </c>
      <c r="CG26" s="18">
        <f t="shared" si="357"/>
        <v>2.7</v>
      </c>
      <c r="CH26" s="18"/>
      <c r="CI26" s="22" t="str">
        <f t="shared" si="358"/>
        <v>F</v>
      </c>
      <c r="CJ26" s="20">
        <f t="shared" si="359"/>
        <v>0</v>
      </c>
      <c r="CK26" s="20" t="str">
        <f t="shared" si="360"/>
        <v>0.0</v>
      </c>
      <c r="CL26" s="46">
        <v>2</v>
      </c>
      <c r="CM26" s="92"/>
      <c r="CN26" s="394">
        <v>5.3</v>
      </c>
      <c r="CO26" s="65">
        <v>8</v>
      </c>
      <c r="CP26" s="74"/>
      <c r="CQ26" s="17">
        <f t="shared" si="361"/>
        <v>6.9</v>
      </c>
      <c r="CR26" s="18">
        <f t="shared" si="362"/>
        <v>6.9</v>
      </c>
      <c r="CS26" s="18"/>
      <c r="CT26" s="22" t="str">
        <f t="shared" si="363"/>
        <v>C+</v>
      </c>
      <c r="CU26" s="20">
        <f t="shared" si="364"/>
        <v>2.5</v>
      </c>
      <c r="CV26" s="20" t="str">
        <f t="shared" si="365"/>
        <v>2.5</v>
      </c>
      <c r="CW26" s="46">
        <v>2</v>
      </c>
      <c r="CX26" s="95">
        <v>2</v>
      </c>
      <c r="CY26" s="395">
        <v>0</v>
      </c>
      <c r="CZ26" s="409">
        <v>0</v>
      </c>
      <c r="DA26" s="74"/>
      <c r="DB26" s="17">
        <f t="shared" si="366"/>
        <v>0</v>
      </c>
      <c r="DC26" s="18">
        <f t="shared" si="367"/>
        <v>0</v>
      </c>
      <c r="DD26" s="18"/>
      <c r="DE26" s="22" t="str">
        <f t="shared" si="368"/>
        <v>F</v>
      </c>
      <c r="DF26" s="20">
        <f t="shared" si="369"/>
        <v>0</v>
      </c>
      <c r="DG26" s="20" t="str">
        <f t="shared" si="370"/>
        <v>0.0</v>
      </c>
      <c r="DH26" s="46">
        <v>3</v>
      </c>
      <c r="DI26" s="416"/>
      <c r="DJ26" s="37">
        <v>7.3</v>
      </c>
      <c r="DK26" s="65"/>
      <c r="DL26" s="65">
        <v>4</v>
      </c>
      <c r="DM26" s="17">
        <f t="shared" si="371"/>
        <v>2.9</v>
      </c>
      <c r="DN26" s="18">
        <f t="shared" si="372"/>
        <v>5.3</v>
      </c>
      <c r="DO26" s="18"/>
      <c r="DP26" s="22" t="str">
        <f t="shared" si="373"/>
        <v>D+</v>
      </c>
      <c r="DQ26" s="20">
        <f t="shared" si="374"/>
        <v>1.5</v>
      </c>
      <c r="DR26" s="20" t="str">
        <f t="shared" si="375"/>
        <v>1.5</v>
      </c>
      <c r="DS26" s="46">
        <v>4</v>
      </c>
      <c r="DT26" s="416">
        <v>4</v>
      </c>
      <c r="DU26" s="468">
        <v>6.5</v>
      </c>
      <c r="DV26" s="65">
        <v>6</v>
      </c>
      <c r="DW26" s="74"/>
      <c r="DX26" s="17">
        <f t="shared" si="376"/>
        <v>6.2</v>
      </c>
      <c r="DY26" s="18">
        <f t="shared" si="377"/>
        <v>6.2</v>
      </c>
      <c r="DZ26" s="18"/>
      <c r="EA26" s="22" t="str">
        <f t="shared" si="378"/>
        <v>C</v>
      </c>
      <c r="EB26" s="20">
        <f t="shared" si="379"/>
        <v>2</v>
      </c>
      <c r="EC26" s="20" t="str">
        <f t="shared" si="380"/>
        <v>2.0</v>
      </c>
      <c r="ED26" s="46">
        <v>3</v>
      </c>
      <c r="EE26" s="416">
        <v>3</v>
      </c>
      <c r="EF26" s="419">
        <v>0</v>
      </c>
      <c r="EG26" s="65"/>
      <c r="EH26" s="74"/>
      <c r="EI26" s="17">
        <f t="shared" si="381"/>
        <v>0</v>
      </c>
      <c r="EJ26" s="18">
        <f t="shared" si="382"/>
        <v>0</v>
      </c>
      <c r="EK26" s="18"/>
      <c r="EL26" s="22" t="str">
        <f t="shared" si="383"/>
        <v>F</v>
      </c>
      <c r="EM26" s="20">
        <f t="shared" si="384"/>
        <v>0</v>
      </c>
      <c r="EN26" s="20" t="str">
        <f t="shared" si="385"/>
        <v>0.0</v>
      </c>
      <c r="EO26" s="46">
        <v>3</v>
      </c>
      <c r="EP26" s="416"/>
      <c r="EQ26" s="480">
        <v>2.6</v>
      </c>
      <c r="ER26" s="314">
        <v>0</v>
      </c>
      <c r="ES26" s="45"/>
      <c r="ET26" s="17">
        <f t="shared" si="386"/>
        <v>1</v>
      </c>
      <c r="EU26" s="18">
        <f t="shared" si="387"/>
        <v>1</v>
      </c>
      <c r="EV26" s="18"/>
      <c r="EW26" s="22" t="str">
        <f t="shared" si="388"/>
        <v>F</v>
      </c>
      <c r="EX26" s="20">
        <f t="shared" si="389"/>
        <v>0</v>
      </c>
      <c r="EY26" s="20" t="str">
        <f t="shared" si="390"/>
        <v>0.0</v>
      </c>
      <c r="EZ26" s="46">
        <v>3</v>
      </c>
      <c r="FA26" s="416"/>
      <c r="FB26" s="515">
        <f t="shared" si="391"/>
        <v>20</v>
      </c>
      <c r="FC26" s="35">
        <f t="shared" si="392"/>
        <v>0.85</v>
      </c>
      <c r="FD26" s="36" t="str">
        <f t="shared" si="393"/>
        <v>0.85</v>
      </c>
      <c r="FE26" s="315" t="str">
        <f t="shared" si="394"/>
        <v>Cảnh báo KQHT</v>
      </c>
      <c r="FF26" s="501">
        <f t="shared" si="395"/>
        <v>36</v>
      </c>
      <c r="FG26" s="35">
        <f t="shared" si="396"/>
        <v>1.2777777777777777</v>
      </c>
      <c r="FH26" s="36" t="str">
        <f t="shared" si="397"/>
        <v>1.28</v>
      </c>
      <c r="FI26" s="530">
        <f t="shared" si="398"/>
        <v>25</v>
      </c>
      <c r="FJ26" s="502">
        <f t="shared" si="399"/>
        <v>1.84</v>
      </c>
      <c r="FK26" s="503" t="str">
        <f t="shared" si="400"/>
        <v>Lên lớp</v>
      </c>
      <c r="FL26" s="539" t="s">
        <v>464</v>
      </c>
      <c r="FM26" s="419">
        <v>0</v>
      </c>
      <c r="FN26" s="65"/>
      <c r="FO26" s="65"/>
      <c r="FP26" s="17">
        <f t="shared" si="401"/>
        <v>0</v>
      </c>
      <c r="FQ26" s="18">
        <f t="shared" si="402"/>
        <v>0</v>
      </c>
      <c r="FR26" s="18"/>
      <c r="FS26" s="22" t="str">
        <f t="shared" si="403"/>
        <v>F</v>
      </c>
      <c r="FT26" s="20">
        <f t="shared" si="404"/>
        <v>0</v>
      </c>
      <c r="FU26" s="20" t="str">
        <f t="shared" si="405"/>
        <v>0.0</v>
      </c>
      <c r="FV26" s="46">
        <v>3</v>
      </c>
      <c r="FW26" s="416"/>
      <c r="FX26" s="419">
        <v>0</v>
      </c>
      <c r="FY26" s="599"/>
      <c r="FZ26" s="599"/>
      <c r="GA26" s="17">
        <f t="shared" si="406"/>
        <v>0</v>
      </c>
      <c r="GB26" s="18">
        <f t="shared" si="407"/>
        <v>0</v>
      </c>
      <c r="GC26" s="18"/>
      <c r="GD26" s="22" t="str">
        <f t="shared" si="408"/>
        <v>F</v>
      </c>
      <c r="GE26" s="20">
        <f t="shared" si="409"/>
        <v>0</v>
      </c>
      <c r="GF26" s="20" t="str">
        <f t="shared" si="410"/>
        <v>0.0</v>
      </c>
      <c r="GG26" s="46">
        <v>3</v>
      </c>
      <c r="GH26" s="416"/>
      <c r="GI26" s="417">
        <v>6.2</v>
      </c>
      <c r="GJ26" s="488"/>
      <c r="GK26" s="488"/>
      <c r="GL26" s="17">
        <f t="shared" si="411"/>
        <v>2.5</v>
      </c>
      <c r="GM26" s="18">
        <f t="shared" si="412"/>
        <v>2.5</v>
      </c>
      <c r="GN26" s="18"/>
      <c r="GO26" s="22" t="str">
        <f t="shared" si="413"/>
        <v>F</v>
      </c>
      <c r="GP26" s="20">
        <f t="shared" si="414"/>
        <v>0</v>
      </c>
      <c r="GQ26" s="20" t="str">
        <f t="shared" si="415"/>
        <v>0.0</v>
      </c>
      <c r="GR26" s="46">
        <v>2</v>
      </c>
      <c r="GS26" s="416"/>
      <c r="GT26" s="687">
        <v>6.2</v>
      </c>
      <c r="GU26" s="688">
        <v>6</v>
      </c>
      <c r="GV26" s="65"/>
      <c r="GW26" s="17">
        <f t="shared" si="416"/>
        <v>6.1</v>
      </c>
      <c r="GX26" s="18">
        <f t="shared" si="417"/>
        <v>6.1</v>
      </c>
      <c r="GY26" s="18"/>
      <c r="GZ26" s="22" t="str">
        <f t="shared" si="418"/>
        <v>C</v>
      </c>
      <c r="HA26" s="20">
        <f t="shared" si="419"/>
        <v>2</v>
      </c>
      <c r="HB26" s="20" t="str">
        <f t="shared" si="420"/>
        <v>2.0</v>
      </c>
      <c r="HC26" s="46">
        <v>3</v>
      </c>
      <c r="HD26" s="416">
        <v>3</v>
      </c>
      <c r="HE26" s="417"/>
      <c r="HF26" s="599"/>
      <c r="HG26" s="599"/>
      <c r="HH26" s="17">
        <f t="shared" si="421"/>
        <v>0</v>
      </c>
      <c r="HI26" s="18">
        <f t="shared" si="422"/>
        <v>0</v>
      </c>
      <c r="HJ26" s="18"/>
      <c r="HK26" s="22" t="str">
        <f t="shared" si="423"/>
        <v>F</v>
      </c>
      <c r="HL26" s="20">
        <f t="shared" si="424"/>
        <v>0</v>
      </c>
      <c r="HM26" s="20" t="str">
        <f t="shared" si="425"/>
        <v>0.0</v>
      </c>
      <c r="HN26" s="46">
        <v>2</v>
      </c>
      <c r="HO26" s="416"/>
      <c r="HP26" s="419">
        <v>0</v>
      </c>
      <c r="HQ26" s="65"/>
      <c r="HR26" s="65"/>
      <c r="HS26" s="17">
        <f t="shared" si="426"/>
        <v>0</v>
      </c>
      <c r="HT26" s="18">
        <f t="shared" si="427"/>
        <v>0</v>
      </c>
      <c r="HU26" s="18"/>
      <c r="HV26" s="22" t="str">
        <f t="shared" si="428"/>
        <v>F</v>
      </c>
      <c r="HW26" s="20">
        <f t="shared" si="429"/>
        <v>0</v>
      </c>
      <c r="HX26" s="20" t="str">
        <f t="shared" si="430"/>
        <v>0.0</v>
      </c>
      <c r="HY26" s="46">
        <v>4</v>
      </c>
      <c r="HZ26" s="95"/>
      <c r="IA26" s="417"/>
      <c r="IB26" s="599"/>
      <c r="IC26" s="599"/>
      <c r="ID26" s="17">
        <f t="shared" si="431"/>
        <v>0</v>
      </c>
      <c r="IE26" s="18">
        <f t="shared" si="432"/>
        <v>0</v>
      </c>
      <c r="IF26" s="18"/>
      <c r="IG26" s="22" t="str">
        <f t="shared" si="433"/>
        <v>F</v>
      </c>
      <c r="IH26" s="20">
        <f t="shared" si="434"/>
        <v>0</v>
      </c>
      <c r="II26" s="20" t="str">
        <f t="shared" si="435"/>
        <v>0.0</v>
      </c>
      <c r="IJ26" s="46">
        <v>1</v>
      </c>
      <c r="IK26" s="416"/>
      <c r="IL26" s="586">
        <v>0</v>
      </c>
      <c r="IM26" s="599"/>
      <c r="IN26" s="670"/>
      <c r="IO26" s="17">
        <f t="shared" si="436"/>
        <v>0</v>
      </c>
      <c r="IP26" s="18">
        <f t="shared" si="437"/>
        <v>0</v>
      </c>
      <c r="IQ26" s="18"/>
      <c r="IR26" s="22" t="str">
        <f t="shared" si="438"/>
        <v>F</v>
      </c>
      <c r="IS26" s="20">
        <f t="shared" si="439"/>
        <v>0</v>
      </c>
      <c r="IT26" s="20" t="str">
        <f t="shared" si="440"/>
        <v>0.0</v>
      </c>
      <c r="IU26" s="46">
        <v>2</v>
      </c>
      <c r="IV26" s="416"/>
      <c r="IW26" s="417">
        <v>0</v>
      </c>
      <c r="IX26" s="599"/>
      <c r="IY26" s="599"/>
      <c r="IZ26" s="17">
        <f t="shared" si="441"/>
        <v>0</v>
      </c>
      <c r="JA26" s="18">
        <f t="shared" si="442"/>
        <v>0</v>
      </c>
      <c r="JB26" s="18"/>
      <c r="JC26" s="22" t="str">
        <f t="shared" si="443"/>
        <v>F</v>
      </c>
      <c r="JD26" s="20">
        <f t="shared" si="444"/>
        <v>0</v>
      </c>
      <c r="JE26" s="20" t="str">
        <f t="shared" si="445"/>
        <v>0.0</v>
      </c>
      <c r="JF26" s="46">
        <v>3</v>
      </c>
      <c r="JG26" s="416"/>
      <c r="JH26" s="704">
        <f t="shared" si="446"/>
        <v>23</v>
      </c>
      <c r="JI26" s="705">
        <f t="shared" si="447"/>
        <v>0.2608695652173913</v>
      </c>
      <c r="JJ26" s="706" t="str">
        <f t="shared" si="448"/>
        <v>0.26</v>
      </c>
      <c r="JK26" s="334" t="str">
        <f t="shared" si="449"/>
        <v>Cảnh báo KQHT</v>
      </c>
      <c r="JL26" s="289">
        <f t="shared" si="450"/>
        <v>59</v>
      </c>
      <c r="JM26" s="35">
        <f t="shared" si="451"/>
        <v>0.88135593220338981</v>
      </c>
      <c r="JN26" s="36" t="str">
        <f t="shared" si="452"/>
        <v>0.88</v>
      </c>
      <c r="JO26" s="290">
        <f t="shared" si="453"/>
        <v>3</v>
      </c>
      <c r="JP26" s="291">
        <f t="shared" si="454"/>
        <v>2</v>
      </c>
      <c r="JQ26" s="679">
        <f t="shared" si="455"/>
        <v>28</v>
      </c>
      <c r="JR26" s="679"/>
      <c r="JS26" s="680">
        <f t="shared" si="456"/>
        <v>1.8571428571428572</v>
      </c>
      <c r="JT26" s="37" t="str">
        <f t="shared" si="457"/>
        <v>Lên lớp</v>
      </c>
      <c r="JU26" s="541" t="s">
        <v>1113</v>
      </c>
      <c r="JV26" s="419">
        <v>2</v>
      </c>
      <c r="JW26" s="74"/>
      <c r="JX26" s="74"/>
      <c r="JY26" s="74"/>
      <c r="JZ26" s="74"/>
      <c r="KA26" s="74"/>
      <c r="KB26" s="74"/>
      <c r="KC26" s="74"/>
      <c r="KD26" s="74"/>
      <c r="KE26" s="46">
        <v>3</v>
      </c>
      <c r="KF26" s="718"/>
      <c r="KG26" s="419">
        <v>0</v>
      </c>
      <c r="KH26" s="65"/>
      <c r="KI26" s="65"/>
      <c r="KJ26" s="17">
        <f>ROUND((KG26*0.4+KH26*0.6),1)</f>
        <v>0</v>
      </c>
      <c r="KK26" s="18">
        <f>ROUND(MAX((KG26*0.4+KH26*0.6),(KG26*0.4+KI26*0.6)),1)</f>
        <v>0</v>
      </c>
      <c r="KL26" s="18"/>
      <c r="KM26" s="22" t="str">
        <f>IF(KK26&gt;=8.5,"A",IF(KK26&gt;=8,"B+",IF(KK26&gt;=7,"B",IF(KK26&gt;=6.5,"C+",IF(KK26&gt;=5.5,"C",IF(KK26&gt;=5,"D+",IF(KK26&gt;=4,"D","F")))))))</f>
        <v>F</v>
      </c>
      <c r="KN26" s="20">
        <f>IF(KM26="A",4,IF(KM26="B+",3.5,IF(KM26="B",3,IF(KM26="C+",2.5,IF(KM26="C",2,IF(KM26="D+",1.5,IF(KM26="D",1,0)))))))</f>
        <v>0</v>
      </c>
      <c r="KO26" s="20" t="str">
        <f>TEXT(KN26,"0.0")</f>
        <v>0.0</v>
      </c>
      <c r="KP26" s="46">
        <v>2</v>
      </c>
      <c r="KQ26" s="416"/>
      <c r="KR26" s="419">
        <v>0</v>
      </c>
      <c r="KS26" s="74"/>
      <c r="KT26" s="74"/>
      <c r="KU26" s="74"/>
      <c r="KV26" s="74"/>
      <c r="KW26" s="74"/>
      <c r="KX26" s="74"/>
      <c r="KY26" s="74"/>
      <c r="KZ26" s="74"/>
      <c r="LA26" s="46">
        <v>3</v>
      </c>
      <c r="LB26" s="718"/>
      <c r="LC26" s="717"/>
      <c r="LD26" s="74"/>
      <c r="LE26" s="74"/>
      <c r="LF26" s="74"/>
      <c r="LG26" s="74"/>
      <c r="LH26" s="74"/>
      <c r="LI26" s="74"/>
      <c r="LJ26" s="74"/>
      <c r="LK26" s="74"/>
      <c r="LL26" s="46">
        <v>2</v>
      </c>
      <c r="LM26" s="718"/>
      <c r="LN26" s="585">
        <v>5</v>
      </c>
      <c r="LO26" s="65">
        <v>2</v>
      </c>
      <c r="LP26" s="933"/>
      <c r="LQ26" s="41">
        <f t="shared" ref="LQ26" si="463">ROUND((LN26*0.4+LO26*0.6),1)</f>
        <v>3.2</v>
      </c>
      <c r="LR26" s="42">
        <f t="shared" ref="LR26" si="464">ROUND(MAX((LN26*0.4+LO26*0.6),(LN26*0.4+LP26*0.6)),1)</f>
        <v>3.2</v>
      </c>
      <c r="LS26" s="42"/>
      <c r="LT26" s="43" t="str">
        <f t="shared" ref="LT26" si="465">IF(LR26&gt;=8.5,"A",IF(LR26&gt;=8,"B+",IF(LR26&gt;=7,"B",IF(LR26&gt;=6.5,"C+",IF(LR26&gt;=5.5,"C",IF(LR26&gt;=5,"D+",IF(LR26&gt;=4,"D","F")))))))</f>
        <v>F</v>
      </c>
      <c r="LU26" s="44">
        <f t="shared" ref="LU26" si="466">IF(LT26="A",4,IF(LT26="B+",3.5,IF(LT26="B",3,IF(LT26="C+",2.5,IF(LT26="C",2,IF(LT26="D+",1.5,IF(LT26="D",1,0)))))))</f>
        <v>0</v>
      </c>
      <c r="LV26" s="44" t="str">
        <f t="shared" ref="LV26" si="467">TEXT(LU26,"0.0")</f>
        <v>0.0</v>
      </c>
      <c r="LW26" s="48">
        <v>2</v>
      </c>
      <c r="LX26" s="421"/>
      <c r="LY26" s="419">
        <v>0</v>
      </c>
      <c r="LZ26" s="74"/>
      <c r="MA26" s="74"/>
      <c r="MB26" s="74"/>
      <c r="MC26" s="74"/>
      <c r="MD26" s="74"/>
      <c r="ME26" s="74"/>
      <c r="MF26" s="74"/>
      <c r="MG26" s="74"/>
      <c r="MH26" s="46">
        <v>2</v>
      </c>
      <c r="MI26" s="718"/>
      <c r="MJ26" s="586">
        <v>0</v>
      </c>
      <c r="MK26" s="74"/>
      <c r="ML26" s="74"/>
      <c r="MM26" s="74"/>
      <c r="MN26" s="74"/>
      <c r="MO26" s="74"/>
      <c r="MP26" s="74"/>
      <c r="MQ26" s="74"/>
      <c r="MR26" s="74"/>
      <c r="MS26" s="46">
        <v>1</v>
      </c>
      <c r="MT26" s="718"/>
      <c r="MU26" s="717">
        <v>0</v>
      </c>
      <c r="MV26" s="74"/>
      <c r="MW26" s="74"/>
      <c r="MX26" s="74"/>
      <c r="MY26" s="74"/>
      <c r="MZ26" s="74"/>
      <c r="NA26" s="74"/>
      <c r="NB26" s="74"/>
      <c r="NC26" s="74"/>
      <c r="ND26" s="46">
        <v>1</v>
      </c>
      <c r="NE26" s="718"/>
      <c r="NF26" s="586">
        <v>0.2</v>
      </c>
      <c r="NG26" s="74"/>
      <c r="NH26" s="74"/>
      <c r="NI26" s="74"/>
      <c r="NJ26" s="74"/>
      <c r="NK26" s="74"/>
      <c r="NL26" s="74"/>
      <c r="NM26" s="74"/>
      <c r="NN26" s="74"/>
      <c r="NO26" s="46">
        <v>2</v>
      </c>
      <c r="NP26" s="718"/>
      <c r="PA26" s="1094">
        <v>0</v>
      </c>
    </row>
    <row r="27" spans="1:491" s="45" customFormat="1" ht="18.75" customHeight="1">
      <c r="A27" s="108">
        <v>16</v>
      </c>
      <c r="B27" s="109" t="s">
        <v>87</v>
      </c>
      <c r="C27" s="112" t="s">
        <v>149</v>
      </c>
      <c r="D27" s="118" t="s">
        <v>19</v>
      </c>
      <c r="E27" s="121" t="s">
        <v>105</v>
      </c>
      <c r="F27" s="726" t="s">
        <v>1112</v>
      </c>
      <c r="G27" s="110" t="s">
        <v>128</v>
      </c>
      <c r="H27" s="110" t="s">
        <v>34</v>
      </c>
      <c r="I27" s="278" t="s">
        <v>425</v>
      </c>
      <c r="J27" s="483">
        <v>6.3</v>
      </c>
      <c r="K27" s="1055"/>
      <c r="L27" s="465" t="str">
        <f t="shared" si="329"/>
        <v>C</v>
      </c>
      <c r="M27" s="466">
        <f t="shared" si="330"/>
        <v>2</v>
      </c>
      <c r="N27" s="735">
        <v>6</v>
      </c>
      <c r="O27" s="735"/>
      <c r="P27" s="736" t="str">
        <f t="shared" ref="P27" si="468">IF(N27&gt;=8.5,"A",IF(N27&gt;=8,"B+",IF(N27&gt;=7,"B",IF(N27&gt;=6.5,"C+",IF(N27&gt;=5.5,"C",IF(N27&gt;=5,"D+",IF(N27&gt;=4,"D","F")))))))</f>
        <v>C</v>
      </c>
      <c r="Q27" s="737">
        <f t="shared" ref="Q27" si="469">IF(P27="A",4,IF(P27="B+",3.5,IF(P27="B",3,IF(P27="C+",2.5,IF(P27="C",2,IF(P27="D+",1.5,IF(P27="D",1,0)))))))</f>
        <v>2</v>
      </c>
      <c r="R27" s="12">
        <v>7.5</v>
      </c>
      <c r="S27" s="13">
        <v>8</v>
      </c>
      <c r="T27" s="14"/>
      <c r="U27" s="11">
        <f t="shared" si="331"/>
        <v>7.8</v>
      </c>
      <c r="V27" s="16">
        <f t="shared" si="332"/>
        <v>7.8</v>
      </c>
      <c r="W27" s="16"/>
      <c r="X27" s="22" t="str">
        <f t="shared" si="333"/>
        <v>B</v>
      </c>
      <c r="Y27" s="20">
        <f t="shared" si="334"/>
        <v>3</v>
      </c>
      <c r="Z27" s="39" t="str">
        <f t="shared" si="335"/>
        <v>3.0</v>
      </c>
      <c r="AA27" s="46">
        <v>2</v>
      </c>
      <c r="AB27" s="92">
        <v>2</v>
      </c>
      <c r="AC27" s="168">
        <v>7.2</v>
      </c>
      <c r="AD27" s="13">
        <v>9</v>
      </c>
      <c r="AE27" s="14"/>
      <c r="AF27" s="11">
        <f t="shared" si="336"/>
        <v>8.3000000000000007</v>
      </c>
      <c r="AG27" s="16">
        <f t="shared" si="337"/>
        <v>8.3000000000000007</v>
      </c>
      <c r="AH27" s="16"/>
      <c r="AI27" s="22" t="str">
        <f t="shared" si="338"/>
        <v>B+</v>
      </c>
      <c r="AJ27" s="20">
        <f t="shared" si="339"/>
        <v>3.5</v>
      </c>
      <c r="AK27" s="39" t="str">
        <f t="shared" si="340"/>
        <v>3.5</v>
      </c>
      <c r="AL27" s="46">
        <v>3</v>
      </c>
      <c r="AM27" s="97">
        <v>3</v>
      </c>
      <c r="AN27" s="169">
        <v>7.2</v>
      </c>
      <c r="AO27" s="87">
        <v>7</v>
      </c>
      <c r="AP27" s="14"/>
      <c r="AQ27" s="11">
        <f t="shared" si="458"/>
        <v>7.1</v>
      </c>
      <c r="AR27" s="16">
        <f t="shared" si="459"/>
        <v>7.1</v>
      </c>
      <c r="AS27" s="16"/>
      <c r="AT27" s="22" t="str">
        <f t="shared" si="460"/>
        <v>B</v>
      </c>
      <c r="AU27" s="20">
        <f t="shared" si="461"/>
        <v>3</v>
      </c>
      <c r="AV27" s="39" t="str">
        <f t="shared" si="462"/>
        <v>3.0</v>
      </c>
      <c r="AW27" s="46">
        <v>3</v>
      </c>
      <c r="AX27" s="92">
        <v>3</v>
      </c>
      <c r="AY27" s="260">
        <v>5.6</v>
      </c>
      <c r="AZ27" s="255"/>
      <c r="BA27" s="14">
        <v>5</v>
      </c>
      <c r="BB27" s="11">
        <f t="shared" si="341"/>
        <v>2.2000000000000002</v>
      </c>
      <c r="BC27" s="16">
        <f t="shared" si="342"/>
        <v>5.2</v>
      </c>
      <c r="BD27" s="16"/>
      <c r="BE27" s="22" t="str">
        <f t="shared" si="343"/>
        <v>D+</v>
      </c>
      <c r="BF27" s="20">
        <f t="shared" si="344"/>
        <v>1.5</v>
      </c>
      <c r="BG27" s="39" t="str">
        <f t="shared" si="345"/>
        <v>1.5</v>
      </c>
      <c r="BH27" s="46">
        <v>3</v>
      </c>
      <c r="BI27" s="92">
        <v>3</v>
      </c>
      <c r="BJ27" s="12">
        <v>8</v>
      </c>
      <c r="BK27" s="13">
        <v>6</v>
      </c>
      <c r="BL27" s="14"/>
      <c r="BM27" s="17">
        <f t="shared" si="346"/>
        <v>6.8</v>
      </c>
      <c r="BN27" s="18">
        <f t="shared" si="347"/>
        <v>6.8</v>
      </c>
      <c r="BO27" s="18"/>
      <c r="BP27" s="22" t="str">
        <f t="shared" si="348"/>
        <v>C+</v>
      </c>
      <c r="BQ27" s="20">
        <f t="shared" si="349"/>
        <v>2.5</v>
      </c>
      <c r="BR27" s="20" t="str">
        <f t="shared" si="350"/>
        <v>2.5</v>
      </c>
      <c r="BS27" s="46">
        <v>5</v>
      </c>
      <c r="BT27" s="92">
        <v>5</v>
      </c>
      <c r="BU27" s="289">
        <f t="shared" si="351"/>
        <v>16</v>
      </c>
      <c r="BV27" s="35">
        <f t="shared" si="352"/>
        <v>2.65625</v>
      </c>
      <c r="BW27" s="36" t="str">
        <f t="shared" si="353"/>
        <v>2.66</v>
      </c>
      <c r="BX27" s="37" t="str">
        <f>IF(AND(BV27&lt;0.8),"Cảnh báo KQHT","Lên lớp")</f>
        <v>Lên lớp</v>
      </c>
      <c r="BY27" s="290">
        <f t="shared" si="354"/>
        <v>16</v>
      </c>
      <c r="BZ27" s="291">
        <f t="shared" si="355"/>
        <v>2.65625</v>
      </c>
      <c r="CA27" s="37" t="str">
        <f>IF(AND(BZ27&lt;1.2),"Cảnh báo KQHT","Lên lớp")</f>
        <v>Lên lớp</v>
      </c>
      <c r="CB27" s="391"/>
      <c r="CC27" s="394">
        <v>8.1999999999999993</v>
      </c>
      <c r="CD27" s="65">
        <v>8</v>
      </c>
      <c r="CE27" s="65"/>
      <c r="CF27" s="17">
        <f t="shared" si="356"/>
        <v>8.1</v>
      </c>
      <c r="CG27" s="18">
        <f t="shared" si="357"/>
        <v>8.1</v>
      </c>
      <c r="CH27" s="18"/>
      <c r="CI27" s="22" t="str">
        <f t="shared" si="358"/>
        <v>B+</v>
      </c>
      <c r="CJ27" s="20">
        <f t="shared" si="359"/>
        <v>3.5</v>
      </c>
      <c r="CK27" s="20" t="str">
        <f t="shared" si="360"/>
        <v>3.5</v>
      </c>
      <c r="CL27" s="46">
        <v>2</v>
      </c>
      <c r="CM27" s="92">
        <v>2</v>
      </c>
      <c r="CN27" s="411">
        <v>8.5</v>
      </c>
      <c r="CO27" s="412">
        <v>9</v>
      </c>
      <c r="CP27" s="413"/>
      <c r="CQ27" s="17">
        <f t="shared" si="361"/>
        <v>8.8000000000000007</v>
      </c>
      <c r="CR27" s="18">
        <f t="shared" si="362"/>
        <v>8.8000000000000007</v>
      </c>
      <c r="CS27" s="18"/>
      <c r="CT27" s="22" t="str">
        <f t="shared" si="363"/>
        <v>A</v>
      </c>
      <c r="CU27" s="20">
        <f t="shared" si="364"/>
        <v>4</v>
      </c>
      <c r="CV27" s="20" t="str">
        <f t="shared" si="365"/>
        <v>4.0</v>
      </c>
      <c r="CW27" s="46">
        <v>2</v>
      </c>
      <c r="CX27" s="95">
        <v>2</v>
      </c>
      <c r="CY27" s="417">
        <v>6.7</v>
      </c>
      <c r="CZ27" s="86">
        <v>7</v>
      </c>
      <c r="DA27" s="74"/>
      <c r="DB27" s="17">
        <f t="shared" si="366"/>
        <v>6.9</v>
      </c>
      <c r="DC27" s="18">
        <f t="shared" si="367"/>
        <v>6.9</v>
      </c>
      <c r="DD27" s="18"/>
      <c r="DE27" s="22" t="str">
        <f t="shared" si="368"/>
        <v>C+</v>
      </c>
      <c r="DF27" s="20">
        <f t="shared" si="369"/>
        <v>2.5</v>
      </c>
      <c r="DG27" s="20" t="str">
        <f t="shared" si="370"/>
        <v>2.5</v>
      </c>
      <c r="DH27" s="46">
        <v>3</v>
      </c>
      <c r="DI27" s="416">
        <v>3</v>
      </c>
      <c r="DJ27" s="481">
        <v>9.1</v>
      </c>
      <c r="DK27" s="412">
        <v>9</v>
      </c>
      <c r="DL27" s="65"/>
      <c r="DM27" s="17">
        <f t="shared" si="371"/>
        <v>9</v>
      </c>
      <c r="DN27" s="18">
        <f t="shared" si="372"/>
        <v>9</v>
      </c>
      <c r="DO27" s="18"/>
      <c r="DP27" s="22" t="str">
        <f t="shared" si="373"/>
        <v>A</v>
      </c>
      <c r="DQ27" s="20">
        <f t="shared" si="374"/>
        <v>4</v>
      </c>
      <c r="DR27" s="20" t="str">
        <f t="shared" si="375"/>
        <v>4.0</v>
      </c>
      <c r="DS27" s="46">
        <v>4</v>
      </c>
      <c r="DT27" s="416">
        <v>4</v>
      </c>
      <c r="DU27" s="417">
        <v>8.3000000000000007</v>
      </c>
      <c r="DV27" s="65">
        <v>5</v>
      </c>
      <c r="DX27" s="17">
        <f t="shared" si="376"/>
        <v>6.3</v>
      </c>
      <c r="DY27" s="18">
        <f t="shared" si="377"/>
        <v>6.3</v>
      </c>
      <c r="DZ27" s="18"/>
      <c r="EA27" s="22" t="str">
        <f t="shared" si="378"/>
        <v>C</v>
      </c>
      <c r="EB27" s="20">
        <f t="shared" si="379"/>
        <v>2</v>
      </c>
      <c r="EC27" s="20" t="str">
        <f t="shared" si="380"/>
        <v>2.0</v>
      </c>
      <c r="ED27" s="46">
        <v>3</v>
      </c>
      <c r="EE27" s="416">
        <v>3</v>
      </c>
      <c r="EF27" s="415">
        <v>9</v>
      </c>
      <c r="EG27" s="486">
        <v>7</v>
      </c>
      <c r="EI27" s="17">
        <f t="shared" si="381"/>
        <v>7.8</v>
      </c>
      <c r="EJ27" s="18">
        <f t="shared" si="382"/>
        <v>7.8</v>
      </c>
      <c r="EK27" s="18"/>
      <c r="EL27" s="22" t="str">
        <f t="shared" si="383"/>
        <v>B</v>
      </c>
      <c r="EM27" s="20">
        <f t="shared" si="384"/>
        <v>3</v>
      </c>
      <c r="EN27" s="20" t="str">
        <f t="shared" si="385"/>
        <v>3.0</v>
      </c>
      <c r="EO27" s="46">
        <v>3</v>
      </c>
      <c r="EP27" s="416">
        <v>3</v>
      </c>
      <c r="EQ27" s="489">
        <v>7</v>
      </c>
      <c r="ER27" s="490">
        <v>5</v>
      </c>
      <c r="ES27" s="491"/>
      <c r="ET27" s="17">
        <f t="shared" si="386"/>
        <v>5.8</v>
      </c>
      <c r="EU27" s="18">
        <f t="shared" si="387"/>
        <v>5.8</v>
      </c>
      <c r="EV27" s="18"/>
      <c r="EW27" s="22" t="str">
        <f t="shared" si="388"/>
        <v>C</v>
      </c>
      <c r="EX27" s="20">
        <f t="shared" si="389"/>
        <v>2</v>
      </c>
      <c r="EY27" s="20" t="str">
        <f t="shared" si="390"/>
        <v>2.0</v>
      </c>
      <c r="EZ27" s="46">
        <v>3</v>
      </c>
      <c r="FA27" s="416">
        <v>3</v>
      </c>
      <c r="FB27" s="515">
        <f t="shared" si="391"/>
        <v>20</v>
      </c>
      <c r="FC27" s="35">
        <f t="shared" si="392"/>
        <v>2.9750000000000001</v>
      </c>
      <c r="FD27" s="36" t="str">
        <f t="shared" si="393"/>
        <v>2.98</v>
      </c>
      <c r="FE27" s="86" t="str">
        <f t="shared" si="394"/>
        <v>Lên lớp</v>
      </c>
      <c r="FF27" s="501">
        <f t="shared" si="395"/>
        <v>36</v>
      </c>
      <c r="FG27" s="35">
        <f t="shared" si="396"/>
        <v>2.8333333333333335</v>
      </c>
      <c r="FH27" s="36" t="str">
        <f t="shared" si="397"/>
        <v>2.83</v>
      </c>
      <c r="FI27" s="530">
        <f t="shared" si="398"/>
        <v>36</v>
      </c>
      <c r="FJ27" s="502">
        <f t="shared" si="399"/>
        <v>2.8333333333333335</v>
      </c>
      <c r="FK27" s="503" t="str">
        <f t="shared" si="400"/>
        <v>Lên lớp</v>
      </c>
      <c r="FL27" s="452"/>
      <c r="FM27" s="417">
        <v>8.4</v>
      </c>
      <c r="FN27" s="65">
        <v>9</v>
      </c>
      <c r="FO27" s="65"/>
      <c r="FP27" s="17">
        <f t="shared" si="401"/>
        <v>8.8000000000000007</v>
      </c>
      <c r="FQ27" s="18">
        <f t="shared" si="402"/>
        <v>8.8000000000000007</v>
      </c>
      <c r="FR27" s="18"/>
      <c r="FS27" s="22" t="str">
        <f t="shared" si="403"/>
        <v>A</v>
      </c>
      <c r="FT27" s="20">
        <f t="shared" si="404"/>
        <v>4</v>
      </c>
      <c r="FU27" s="20" t="str">
        <f t="shared" si="405"/>
        <v>4.0</v>
      </c>
      <c r="FV27" s="46">
        <v>3</v>
      </c>
      <c r="FW27" s="416">
        <v>3</v>
      </c>
      <c r="FX27" s="415">
        <v>8</v>
      </c>
      <c r="FY27" s="599">
        <v>4</v>
      </c>
      <c r="FZ27" s="614"/>
      <c r="GA27" s="17">
        <f t="shared" si="406"/>
        <v>5.6</v>
      </c>
      <c r="GB27" s="18">
        <f t="shared" si="407"/>
        <v>5.6</v>
      </c>
      <c r="GC27" s="18"/>
      <c r="GD27" s="22" t="str">
        <f t="shared" si="408"/>
        <v>C</v>
      </c>
      <c r="GE27" s="20">
        <f t="shared" si="409"/>
        <v>2</v>
      </c>
      <c r="GF27" s="20" t="str">
        <f t="shared" si="410"/>
        <v>2.0</v>
      </c>
      <c r="GG27" s="46">
        <v>3</v>
      </c>
      <c r="GH27" s="416">
        <v>3</v>
      </c>
      <c r="GI27" s="417">
        <v>7.4</v>
      </c>
      <c r="GJ27" s="65">
        <v>5</v>
      </c>
      <c r="GK27" s="65"/>
      <c r="GL27" s="17">
        <f t="shared" si="411"/>
        <v>6</v>
      </c>
      <c r="GM27" s="18">
        <f t="shared" si="412"/>
        <v>6</v>
      </c>
      <c r="GN27" s="18"/>
      <c r="GO27" s="22" t="str">
        <f t="shared" si="413"/>
        <v>C</v>
      </c>
      <c r="GP27" s="20">
        <f t="shared" si="414"/>
        <v>2</v>
      </c>
      <c r="GQ27" s="20" t="str">
        <f t="shared" si="415"/>
        <v>2.0</v>
      </c>
      <c r="GR27" s="46">
        <v>2</v>
      </c>
      <c r="GS27" s="416">
        <v>2</v>
      </c>
      <c r="GT27" s="417">
        <v>9.1999999999999993</v>
      </c>
      <c r="GU27" s="86">
        <v>6</v>
      </c>
      <c r="GV27" s="65"/>
      <c r="GW27" s="17">
        <f t="shared" si="416"/>
        <v>7.3</v>
      </c>
      <c r="GX27" s="18">
        <f t="shared" si="417"/>
        <v>7.3</v>
      </c>
      <c r="GY27" s="18"/>
      <c r="GZ27" s="22" t="str">
        <f t="shared" si="418"/>
        <v>B</v>
      </c>
      <c r="HA27" s="20">
        <f t="shared" si="419"/>
        <v>3</v>
      </c>
      <c r="HB27" s="20" t="str">
        <f t="shared" si="420"/>
        <v>3.0</v>
      </c>
      <c r="HC27" s="46">
        <v>3</v>
      </c>
      <c r="HD27" s="416">
        <v>3</v>
      </c>
      <c r="HE27" s="415">
        <v>8</v>
      </c>
      <c r="HF27" s="490">
        <v>9</v>
      </c>
      <c r="HG27" s="599"/>
      <c r="HH27" s="17">
        <f t="shared" si="421"/>
        <v>8.6</v>
      </c>
      <c r="HI27" s="18">
        <f t="shared" si="422"/>
        <v>8.6</v>
      </c>
      <c r="HJ27" s="18"/>
      <c r="HK27" s="22" t="str">
        <f t="shared" si="423"/>
        <v>A</v>
      </c>
      <c r="HL27" s="20">
        <f t="shared" si="424"/>
        <v>4</v>
      </c>
      <c r="HM27" s="20" t="str">
        <f t="shared" si="425"/>
        <v>4.0</v>
      </c>
      <c r="HN27" s="46">
        <v>2</v>
      </c>
      <c r="HO27" s="416">
        <v>2</v>
      </c>
      <c r="HP27" s="415">
        <v>8</v>
      </c>
      <c r="HQ27" s="490">
        <v>9</v>
      </c>
      <c r="HR27" s="65"/>
      <c r="HS27" s="17">
        <f t="shared" si="426"/>
        <v>8.6</v>
      </c>
      <c r="HT27" s="18">
        <f t="shared" si="427"/>
        <v>8.6</v>
      </c>
      <c r="HU27" s="18"/>
      <c r="HV27" s="22" t="str">
        <f t="shared" si="428"/>
        <v>A</v>
      </c>
      <c r="HW27" s="20">
        <f t="shared" si="429"/>
        <v>4</v>
      </c>
      <c r="HX27" s="20" t="str">
        <f t="shared" si="430"/>
        <v>4.0</v>
      </c>
      <c r="HY27" s="46">
        <v>4</v>
      </c>
      <c r="HZ27" s="95">
        <v>4</v>
      </c>
      <c r="IA27" s="417">
        <v>9</v>
      </c>
      <c r="IB27" s="599">
        <v>9</v>
      </c>
      <c r="IC27" s="599"/>
      <c r="ID27" s="17">
        <f t="shared" si="431"/>
        <v>9</v>
      </c>
      <c r="IE27" s="18">
        <f t="shared" si="432"/>
        <v>9</v>
      </c>
      <c r="IF27" s="18"/>
      <c r="IG27" s="22" t="str">
        <f t="shared" si="433"/>
        <v>A</v>
      </c>
      <c r="IH27" s="20">
        <f t="shared" si="434"/>
        <v>4</v>
      </c>
      <c r="II27" s="20" t="str">
        <f t="shared" si="435"/>
        <v>4.0</v>
      </c>
      <c r="IJ27" s="46">
        <v>1</v>
      </c>
      <c r="IK27" s="416">
        <v>1</v>
      </c>
      <c r="IL27" s="666">
        <v>9</v>
      </c>
      <c r="IM27" s="667">
        <v>10</v>
      </c>
      <c r="IN27" s="588"/>
      <c r="IO27" s="17">
        <f t="shared" si="436"/>
        <v>9.6</v>
      </c>
      <c r="IP27" s="18">
        <f t="shared" si="437"/>
        <v>9.6</v>
      </c>
      <c r="IQ27" s="18"/>
      <c r="IR27" s="22" t="str">
        <f t="shared" si="438"/>
        <v>A</v>
      </c>
      <c r="IS27" s="20">
        <f t="shared" si="439"/>
        <v>4</v>
      </c>
      <c r="IT27" s="20" t="str">
        <f t="shared" si="440"/>
        <v>4.0</v>
      </c>
      <c r="IU27" s="46">
        <v>2</v>
      </c>
      <c r="IV27" s="416">
        <v>2</v>
      </c>
      <c r="IW27" s="674">
        <v>7.6</v>
      </c>
      <c r="IX27" s="490">
        <v>6</v>
      </c>
      <c r="IY27" s="599"/>
      <c r="IZ27" s="17">
        <f t="shared" si="441"/>
        <v>6.6</v>
      </c>
      <c r="JA27" s="18">
        <f t="shared" si="442"/>
        <v>6.6</v>
      </c>
      <c r="JB27" s="18"/>
      <c r="JC27" s="22" t="str">
        <f t="shared" si="443"/>
        <v>C+</v>
      </c>
      <c r="JD27" s="20">
        <f t="shared" si="444"/>
        <v>2.5</v>
      </c>
      <c r="JE27" s="20" t="str">
        <f t="shared" si="445"/>
        <v>2.5</v>
      </c>
      <c r="JF27" s="46">
        <v>3</v>
      </c>
      <c r="JG27" s="416">
        <v>3</v>
      </c>
      <c r="JH27" s="515">
        <f t="shared" si="446"/>
        <v>23</v>
      </c>
      <c r="JI27" s="35">
        <f t="shared" si="447"/>
        <v>3.2391304347826089</v>
      </c>
      <c r="JJ27" s="36" t="str">
        <f t="shared" si="448"/>
        <v>3.24</v>
      </c>
      <c r="JK27" s="37" t="str">
        <f t="shared" si="449"/>
        <v>Lên lớp</v>
      </c>
      <c r="JL27" s="289">
        <f t="shared" si="450"/>
        <v>59</v>
      </c>
      <c r="JM27" s="35">
        <f t="shared" si="451"/>
        <v>2.9915254237288136</v>
      </c>
      <c r="JN27" s="36" t="str">
        <f t="shared" si="452"/>
        <v>2.99</v>
      </c>
      <c r="JO27" s="290">
        <f t="shared" si="453"/>
        <v>23</v>
      </c>
      <c r="JP27" s="291">
        <f t="shared" si="454"/>
        <v>3.2391304347826089</v>
      </c>
      <c r="JQ27" s="679">
        <f t="shared" si="455"/>
        <v>59</v>
      </c>
      <c r="JR27" s="679"/>
      <c r="JS27" s="680">
        <f t="shared" si="456"/>
        <v>2.9915254237288136</v>
      </c>
      <c r="JT27" s="37" t="str">
        <f t="shared" si="457"/>
        <v>Lên lớp</v>
      </c>
      <c r="JU27" s="225"/>
      <c r="JV27" s="543"/>
      <c r="KE27" s="46">
        <v>3</v>
      </c>
      <c r="KF27" s="454"/>
      <c r="KG27" s="226"/>
      <c r="KP27" s="46">
        <v>2</v>
      </c>
      <c r="KQ27" s="454"/>
      <c r="KR27" s="226"/>
      <c r="LA27" s="46">
        <v>3</v>
      </c>
      <c r="LB27" s="225"/>
      <c r="LC27" s="543"/>
      <c r="LL27" s="46"/>
      <c r="LM27" s="454"/>
      <c r="LN27" s="226"/>
      <c r="LW27" s="46">
        <v>2</v>
      </c>
      <c r="LX27" s="225"/>
      <c r="LY27" s="543"/>
      <c r="MH27" s="46">
        <v>2</v>
      </c>
      <c r="MI27" s="454"/>
      <c r="MJ27" s="543"/>
      <c r="MS27" s="46">
        <v>1</v>
      </c>
      <c r="MT27" s="454"/>
      <c r="MU27" s="543"/>
      <c r="ND27" s="46">
        <v>1</v>
      </c>
      <c r="NE27" s="454"/>
      <c r="NF27" s="543"/>
      <c r="NO27" s="46">
        <v>2</v>
      </c>
      <c r="NP27" s="454"/>
      <c r="NQ27" s="226"/>
    </row>
    <row r="28" spans="1:491" s="98" customFormat="1" ht="18.75">
      <c r="A28" s="108">
        <v>23</v>
      </c>
      <c r="B28" s="109" t="s">
        <v>87</v>
      </c>
      <c r="C28" s="113" t="s">
        <v>334</v>
      </c>
      <c r="D28" s="202" t="s">
        <v>335</v>
      </c>
      <c r="E28" s="702" t="s">
        <v>336</v>
      </c>
      <c r="F28" s="67" t="s">
        <v>928</v>
      </c>
      <c r="G28" s="203" t="s">
        <v>438</v>
      </c>
      <c r="H28" s="204" t="s">
        <v>8</v>
      </c>
      <c r="I28" s="280" t="s">
        <v>385</v>
      </c>
      <c r="J28" s="436">
        <v>5.3</v>
      </c>
      <c r="K28" s="1054"/>
      <c r="L28" s="465" t="str">
        <f t="shared" si="329"/>
        <v>D+</v>
      </c>
      <c r="M28" s="466">
        <f t="shared" si="330"/>
        <v>1.5</v>
      </c>
      <c r="N28" s="9"/>
      <c r="O28" s="9"/>
      <c r="P28" s="22"/>
      <c r="Q28" s="39"/>
      <c r="R28" s="12">
        <v>8</v>
      </c>
      <c r="S28" s="13">
        <v>8</v>
      </c>
      <c r="T28" s="14"/>
      <c r="U28" s="17">
        <f t="shared" si="331"/>
        <v>8</v>
      </c>
      <c r="V28" s="18">
        <f t="shared" si="332"/>
        <v>8</v>
      </c>
      <c r="W28" s="18"/>
      <c r="X28" s="22" t="str">
        <f t="shared" si="333"/>
        <v>B+</v>
      </c>
      <c r="Y28" s="20">
        <f t="shared" si="334"/>
        <v>3.5</v>
      </c>
      <c r="Z28" s="20" t="str">
        <f t="shared" si="335"/>
        <v>3.5</v>
      </c>
      <c r="AA28" s="46">
        <v>2</v>
      </c>
      <c r="AB28" s="92">
        <v>2</v>
      </c>
      <c r="AC28" s="285">
        <v>6.8</v>
      </c>
      <c r="AD28" s="13">
        <v>6</v>
      </c>
      <c r="AE28" s="14"/>
      <c r="AF28" s="11">
        <f t="shared" si="336"/>
        <v>6.3</v>
      </c>
      <c r="AG28" s="16">
        <f t="shared" si="337"/>
        <v>6.3</v>
      </c>
      <c r="AH28" s="16"/>
      <c r="AI28" s="22" t="str">
        <f t="shared" si="338"/>
        <v>C</v>
      </c>
      <c r="AJ28" s="20">
        <f t="shared" si="339"/>
        <v>2</v>
      </c>
      <c r="AK28" s="39" t="str">
        <f t="shared" si="340"/>
        <v>2.0</v>
      </c>
      <c r="AL28" s="46">
        <v>3</v>
      </c>
      <c r="AM28" s="97">
        <v>3</v>
      </c>
      <c r="AN28" s="66">
        <v>6.7</v>
      </c>
      <c r="AO28" s="13">
        <v>4</v>
      </c>
      <c r="AP28" s="14"/>
      <c r="AQ28" s="11">
        <f t="shared" si="458"/>
        <v>5.0999999999999996</v>
      </c>
      <c r="AR28" s="16">
        <f t="shared" si="459"/>
        <v>5.0999999999999996</v>
      </c>
      <c r="AS28" s="16"/>
      <c r="AT28" s="22" t="str">
        <f t="shared" si="460"/>
        <v>D+</v>
      </c>
      <c r="AU28" s="20">
        <f t="shared" si="461"/>
        <v>1.5</v>
      </c>
      <c r="AV28" s="39" t="str">
        <f t="shared" si="462"/>
        <v>1.5</v>
      </c>
      <c r="AW28" s="46">
        <v>3</v>
      </c>
      <c r="AX28" s="92">
        <v>3</v>
      </c>
      <c r="AY28" s="260">
        <v>5</v>
      </c>
      <c r="AZ28" s="13">
        <v>6</v>
      </c>
      <c r="BA28" s="14"/>
      <c r="BB28" s="11">
        <f t="shared" si="341"/>
        <v>5.6</v>
      </c>
      <c r="BC28" s="16">
        <f t="shared" si="342"/>
        <v>5.6</v>
      </c>
      <c r="BD28" s="16"/>
      <c r="BE28" s="22" t="str">
        <f t="shared" si="343"/>
        <v>C</v>
      </c>
      <c r="BF28" s="20">
        <f t="shared" si="344"/>
        <v>2</v>
      </c>
      <c r="BG28" s="39" t="str">
        <f t="shared" si="345"/>
        <v>2.0</v>
      </c>
      <c r="BH28" s="46">
        <v>3</v>
      </c>
      <c r="BI28" s="92">
        <v>3</v>
      </c>
      <c r="BJ28" s="12">
        <v>6.8</v>
      </c>
      <c r="BK28" s="13">
        <v>6</v>
      </c>
      <c r="BL28" s="14"/>
      <c r="BM28" s="17">
        <f t="shared" si="346"/>
        <v>6.3</v>
      </c>
      <c r="BN28" s="18">
        <f t="shared" si="347"/>
        <v>6.3</v>
      </c>
      <c r="BO28" s="18"/>
      <c r="BP28" s="22" t="str">
        <f t="shared" si="348"/>
        <v>C</v>
      </c>
      <c r="BQ28" s="20">
        <f t="shared" si="349"/>
        <v>2</v>
      </c>
      <c r="BR28" s="20" t="str">
        <f t="shared" si="350"/>
        <v>2.0</v>
      </c>
      <c r="BS28" s="46">
        <v>5</v>
      </c>
      <c r="BT28" s="92">
        <v>5</v>
      </c>
      <c r="BU28" s="289">
        <f t="shared" si="351"/>
        <v>16</v>
      </c>
      <c r="BV28" s="35">
        <f t="shared" si="352"/>
        <v>2.09375</v>
      </c>
      <c r="BW28" s="36" t="str">
        <f t="shared" si="353"/>
        <v>2.09</v>
      </c>
      <c r="BX28" s="37" t="str">
        <f>IF(AND(BV28&lt;0.8),"Cảnh báo KQHT","Lên lớp")</f>
        <v>Lên lớp</v>
      </c>
      <c r="BY28" s="290">
        <f t="shared" si="354"/>
        <v>16</v>
      </c>
      <c r="BZ28" s="291">
        <f t="shared" si="355"/>
        <v>2.09375</v>
      </c>
      <c r="CA28" s="37" t="str">
        <f>IF(AND(BZ28&lt;1.2),"Cảnh báo KQHT","Lên lớp")</f>
        <v>Lên lớp</v>
      </c>
      <c r="CB28" s="391"/>
      <c r="CC28" s="395">
        <v>0</v>
      </c>
      <c r="CD28" s="65"/>
      <c r="CE28" s="65"/>
      <c r="CF28" s="17">
        <f t="shared" si="356"/>
        <v>0</v>
      </c>
      <c r="CG28" s="18">
        <f t="shared" si="357"/>
        <v>0</v>
      </c>
      <c r="CH28" s="18"/>
      <c r="CI28" s="22" t="str">
        <f t="shared" si="358"/>
        <v>F</v>
      </c>
      <c r="CJ28" s="20">
        <f t="shared" si="359"/>
        <v>0</v>
      </c>
      <c r="CK28" s="20" t="str">
        <f t="shared" si="360"/>
        <v>0.0</v>
      </c>
      <c r="CL28" s="46">
        <v>2</v>
      </c>
      <c r="CM28" s="92"/>
      <c r="CN28" s="395"/>
      <c r="CO28" s="65"/>
      <c r="CP28" s="45"/>
      <c r="CQ28" s="17">
        <f t="shared" si="361"/>
        <v>0</v>
      </c>
      <c r="CR28" s="18">
        <f t="shared" si="362"/>
        <v>0</v>
      </c>
      <c r="CS28" s="18"/>
      <c r="CT28" s="22" t="str">
        <f t="shared" si="363"/>
        <v>F</v>
      </c>
      <c r="CU28" s="20">
        <f t="shared" si="364"/>
        <v>0</v>
      </c>
      <c r="CV28" s="20" t="str">
        <f t="shared" si="365"/>
        <v>0.0</v>
      </c>
      <c r="CW28" s="46">
        <v>2</v>
      </c>
      <c r="CX28" s="95"/>
      <c r="CY28" s="419"/>
      <c r="CZ28" s="428"/>
      <c r="DA28" s="74"/>
      <c r="DB28" s="17">
        <f t="shared" si="366"/>
        <v>0</v>
      </c>
      <c r="DC28" s="18">
        <f t="shared" si="367"/>
        <v>0</v>
      </c>
      <c r="DD28" s="18"/>
      <c r="DE28" s="22" t="str">
        <f t="shared" si="368"/>
        <v>F</v>
      </c>
      <c r="DF28" s="20">
        <f t="shared" si="369"/>
        <v>0</v>
      </c>
      <c r="DG28" s="20" t="str">
        <f t="shared" si="370"/>
        <v>0.0</v>
      </c>
      <c r="DH28" s="46">
        <v>3</v>
      </c>
      <c r="DI28" s="416"/>
      <c r="DJ28" s="419">
        <v>1.4</v>
      </c>
      <c r="DK28" s="65"/>
      <c r="DL28" s="65"/>
      <c r="DM28" s="17">
        <f t="shared" si="371"/>
        <v>0.6</v>
      </c>
      <c r="DN28" s="18">
        <f t="shared" si="372"/>
        <v>0.6</v>
      </c>
      <c r="DO28" s="18"/>
      <c r="DP28" s="22" t="str">
        <f t="shared" si="373"/>
        <v>F</v>
      </c>
      <c r="DQ28" s="20">
        <f t="shared" si="374"/>
        <v>0</v>
      </c>
      <c r="DR28" s="20" t="str">
        <f t="shared" si="375"/>
        <v>0.0</v>
      </c>
      <c r="DS28" s="46">
        <v>4</v>
      </c>
      <c r="DT28" s="416"/>
      <c r="DU28" s="417">
        <v>8</v>
      </c>
      <c r="DV28" s="65"/>
      <c r="DW28" s="45"/>
      <c r="DX28" s="17">
        <f t="shared" si="376"/>
        <v>3.2</v>
      </c>
      <c r="DY28" s="18">
        <f t="shared" si="377"/>
        <v>3.2</v>
      </c>
      <c r="DZ28" s="18"/>
      <c r="EA28" s="22" t="str">
        <f t="shared" si="378"/>
        <v>F</v>
      </c>
      <c r="EB28" s="20">
        <f t="shared" si="379"/>
        <v>0</v>
      </c>
      <c r="EC28" s="20" t="str">
        <f t="shared" si="380"/>
        <v>0.0</v>
      </c>
      <c r="ED28" s="46">
        <v>3</v>
      </c>
      <c r="EE28" s="416"/>
      <c r="EF28" s="419">
        <v>0</v>
      </c>
      <c r="EG28" s="428"/>
      <c r="EH28" s="45"/>
      <c r="EI28" s="17">
        <f t="shared" si="381"/>
        <v>0</v>
      </c>
      <c r="EJ28" s="18">
        <f t="shared" si="382"/>
        <v>0</v>
      </c>
      <c r="EK28" s="18"/>
      <c r="EL28" s="22" t="str">
        <f t="shared" si="383"/>
        <v>F</v>
      </c>
      <c r="EM28" s="20">
        <f t="shared" si="384"/>
        <v>0</v>
      </c>
      <c r="EN28" s="20" t="str">
        <f t="shared" si="385"/>
        <v>0.0</v>
      </c>
      <c r="EO28" s="46">
        <v>3</v>
      </c>
      <c r="EP28" s="416"/>
      <c r="EQ28" s="419"/>
      <c r="ER28" s="65"/>
      <c r="ES28" s="45"/>
      <c r="ET28" s="17">
        <f t="shared" si="386"/>
        <v>0</v>
      </c>
      <c r="EU28" s="18">
        <f t="shared" si="387"/>
        <v>0</v>
      </c>
      <c r="EV28" s="18"/>
      <c r="EW28" s="22" t="str">
        <f t="shared" si="388"/>
        <v>F</v>
      </c>
      <c r="EX28" s="20">
        <f t="shared" si="389"/>
        <v>0</v>
      </c>
      <c r="EY28" s="20" t="str">
        <f t="shared" si="390"/>
        <v>0.0</v>
      </c>
      <c r="EZ28" s="46">
        <v>3</v>
      </c>
      <c r="FA28" s="416"/>
      <c r="FB28" s="515">
        <f t="shared" si="391"/>
        <v>20</v>
      </c>
      <c r="FC28" s="35">
        <f t="shared" si="392"/>
        <v>0</v>
      </c>
      <c r="FD28" s="36" t="str">
        <f t="shared" si="393"/>
        <v>0.00</v>
      </c>
      <c r="FE28" s="315" t="str">
        <f t="shared" si="394"/>
        <v>Cảnh báo KQHT</v>
      </c>
      <c r="FF28" s="501">
        <f t="shared" si="395"/>
        <v>36</v>
      </c>
      <c r="FG28" s="35">
        <f t="shared" si="396"/>
        <v>0.93055555555555558</v>
      </c>
      <c r="FH28" s="36" t="str">
        <f t="shared" si="397"/>
        <v>0.93</v>
      </c>
      <c r="FI28" s="530">
        <f t="shared" si="398"/>
        <v>16</v>
      </c>
      <c r="FJ28" s="502">
        <f t="shared" si="399"/>
        <v>2.09375</v>
      </c>
      <c r="FK28" s="503" t="str">
        <f t="shared" si="400"/>
        <v>Lên lớp</v>
      </c>
      <c r="FL28" s="539" t="s">
        <v>464</v>
      </c>
      <c r="FM28" s="417"/>
      <c r="FN28" s="65"/>
      <c r="FO28" s="65"/>
      <c r="FP28" s="17">
        <f t="shared" si="401"/>
        <v>0</v>
      </c>
      <c r="FQ28" s="18">
        <f t="shared" si="402"/>
        <v>0</v>
      </c>
      <c r="FR28" s="18"/>
      <c r="FS28" s="22" t="str">
        <f t="shared" si="403"/>
        <v>F</v>
      </c>
      <c r="FT28" s="20">
        <f t="shared" si="404"/>
        <v>0</v>
      </c>
      <c r="FU28" s="20" t="str">
        <f t="shared" si="405"/>
        <v>0.0</v>
      </c>
      <c r="FV28" s="46"/>
      <c r="FW28" s="416"/>
      <c r="FX28" s="419">
        <v>0</v>
      </c>
      <c r="FY28" s="599"/>
      <c r="FZ28" s="599"/>
      <c r="GA28" s="17">
        <f t="shared" si="406"/>
        <v>0</v>
      </c>
      <c r="GB28" s="18">
        <f t="shared" si="407"/>
        <v>0</v>
      </c>
      <c r="GC28" s="18"/>
      <c r="GD28" s="22" t="str">
        <f t="shared" si="408"/>
        <v>F</v>
      </c>
      <c r="GE28" s="20">
        <f t="shared" si="409"/>
        <v>0</v>
      </c>
      <c r="GF28" s="20" t="str">
        <f t="shared" si="410"/>
        <v>0.0</v>
      </c>
      <c r="GG28" s="46"/>
      <c r="GH28" s="416"/>
      <c r="GI28" s="417"/>
      <c r="GJ28" s="65"/>
      <c r="GK28" s="65"/>
      <c r="GL28" s="17">
        <f t="shared" si="411"/>
        <v>0</v>
      </c>
      <c r="GM28" s="18">
        <f t="shared" si="412"/>
        <v>0</v>
      </c>
      <c r="GN28" s="18"/>
      <c r="GO28" s="22" t="str">
        <f t="shared" si="413"/>
        <v>F</v>
      </c>
      <c r="GP28" s="20">
        <f t="shared" si="414"/>
        <v>0</v>
      </c>
      <c r="GQ28" s="20" t="str">
        <f t="shared" si="415"/>
        <v>0.0</v>
      </c>
      <c r="GR28" s="46"/>
      <c r="GS28" s="416"/>
      <c r="GT28" s="415"/>
      <c r="GU28" s="428"/>
      <c r="GV28" s="65"/>
      <c r="GW28" s="17">
        <f t="shared" si="416"/>
        <v>0</v>
      </c>
      <c r="GX28" s="18">
        <f t="shared" si="417"/>
        <v>0</v>
      </c>
      <c r="GY28" s="18"/>
      <c r="GZ28" s="22" t="str">
        <f t="shared" si="418"/>
        <v>F</v>
      </c>
      <c r="HA28" s="20">
        <f t="shared" si="419"/>
        <v>0</v>
      </c>
      <c r="HB28" s="20" t="str">
        <f t="shared" si="420"/>
        <v>0.0</v>
      </c>
      <c r="HC28" s="46"/>
      <c r="HD28" s="416"/>
      <c r="HE28" s="417"/>
      <c r="HF28" s="599"/>
      <c r="HG28" s="599"/>
      <c r="HH28" s="17">
        <f t="shared" si="421"/>
        <v>0</v>
      </c>
      <c r="HI28" s="18">
        <f t="shared" si="422"/>
        <v>0</v>
      </c>
      <c r="HJ28" s="18"/>
      <c r="HK28" s="22" t="str">
        <f t="shared" si="423"/>
        <v>F</v>
      </c>
      <c r="HL28" s="20">
        <f t="shared" si="424"/>
        <v>0</v>
      </c>
      <c r="HM28" s="20" t="str">
        <f t="shared" si="425"/>
        <v>0.0</v>
      </c>
      <c r="HN28" s="46"/>
      <c r="HO28" s="416"/>
      <c r="HP28" s="417"/>
      <c r="HQ28" s="65"/>
      <c r="HR28" s="65"/>
      <c r="HS28" s="17">
        <f t="shared" si="426"/>
        <v>0</v>
      </c>
      <c r="HT28" s="18">
        <f t="shared" si="427"/>
        <v>0</v>
      </c>
      <c r="HU28" s="18"/>
      <c r="HV28" s="22" t="str">
        <f t="shared" si="428"/>
        <v>F</v>
      </c>
      <c r="HW28" s="20">
        <f t="shared" si="429"/>
        <v>0</v>
      </c>
      <c r="HX28" s="20" t="str">
        <f t="shared" si="430"/>
        <v>0.0</v>
      </c>
      <c r="HY28" s="46"/>
      <c r="HZ28" s="95"/>
      <c r="IA28" s="417"/>
      <c r="IB28" s="599"/>
      <c r="IC28" s="599"/>
      <c r="ID28" s="17">
        <f t="shared" si="431"/>
        <v>0</v>
      </c>
      <c r="IE28" s="18">
        <f t="shared" si="432"/>
        <v>0</v>
      </c>
      <c r="IF28" s="18"/>
      <c r="IG28" s="22" t="str">
        <f t="shared" si="433"/>
        <v>F</v>
      </c>
      <c r="IH28" s="20">
        <f t="shared" si="434"/>
        <v>0</v>
      </c>
      <c r="II28" s="20" t="str">
        <f t="shared" si="435"/>
        <v>0.0</v>
      </c>
      <c r="IJ28" s="46"/>
      <c r="IK28" s="416"/>
      <c r="IL28" s="585"/>
      <c r="IM28" s="599"/>
      <c r="IN28" s="670"/>
      <c r="IO28" s="17">
        <f t="shared" si="436"/>
        <v>0</v>
      </c>
      <c r="IP28" s="18">
        <f t="shared" si="437"/>
        <v>0</v>
      </c>
      <c r="IQ28" s="18"/>
      <c r="IR28" s="22" t="str">
        <f t="shared" si="438"/>
        <v>F</v>
      </c>
      <c r="IS28" s="20">
        <f t="shared" si="439"/>
        <v>0</v>
      </c>
      <c r="IT28" s="20" t="str">
        <f t="shared" si="440"/>
        <v>0.0</v>
      </c>
      <c r="IU28" s="46"/>
      <c r="IV28" s="416"/>
      <c r="IW28" s="417"/>
      <c r="IX28" s="599"/>
      <c r="IY28" s="599"/>
      <c r="IZ28" s="17">
        <f t="shared" si="441"/>
        <v>0</v>
      </c>
      <c r="JA28" s="18">
        <f t="shared" si="442"/>
        <v>0</v>
      </c>
      <c r="JB28" s="18"/>
      <c r="JC28" s="22" t="str">
        <f t="shared" si="443"/>
        <v>F</v>
      </c>
      <c r="JD28" s="20">
        <f t="shared" si="444"/>
        <v>0</v>
      </c>
      <c r="JE28" s="20" t="str">
        <f t="shared" si="445"/>
        <v>0.0</v>
      </c>
      <c r="JF28" s="46"/>
      <c r="JG28" s="416"/>
      <c r="JH28" s="681">
        <f t="shared" si="446"/>
        <v>0</v>
      </c>
      <c r="JI28" s="682" t="e">
        <f t="shared" si="447"/>
        <v>#DIV/0!</v>
      </c>
      <c r="JJ28" s="683" t="e">
        <f t="shared" si="448"/>
        <v>#DIV/0!</v>
      </c>
      <c r="JK28" s="37" t="e">
        <f t="shared" si="449"/>
        <v>#DIV/0!</v>
      </c>
      <c r="JL28" s="289">
        <f t="shared" si="450"/>
        <v>36</v>
      </c>
      <c r="JM28" s="35" t="e">
        <f t="shared" si="451"/>
        <v>#DIV/0!</v>
      </c>
      <c r="JN28" s="36" t="e">
        <f t="shared" si="452"/>
        <v>#DIV/0!</v>
      </c>
      <c r="JO28" s="290">
        <f t="shared" si="453"/>
        <v>0</v>
      </c>
      <c r="JP28" s="291" t="e">
        <f t="shared" si="454"/>
        <v>#DIV/0!</v>
      </c>
      <c r="JQ28" s="679">
        <f t="shared" si="455"/>
        <v>16</v>
      </c>
      <c r="JR28" s="679"/>
      <c r="JS28" s="680" t="e">
        <f t="shared" si="456"/>
        <v>#DIV/0!</v>
      </c>
      <c r="JT28" s="37" t="e">
        <f t="shared" si="457"/>
        <v>#DIV/0!</v>
      </c>
      <c r="JU28" s="45"/>
    </row>
    <row r="29" spans="1:491" s="45" customFormat="1" ht="18.75" customHeight="1">
      <c r="A29" s="108">
        <v>7</v>
      </c>
      <c r="B29" s="109" t="s">
        <v>87</v>
      </c>
      <c r="C29" s="79" t="s">
        <v>140</v>
      </c>
      <c r="D29" s="117" t="s">
        <v>95</v>
      </c>
      <c r="E29" s="703" t="s">
        <v>96</v>
      </c>
      <c r="F29" s="68" t="s">
        <v>926</v>
      </c>
      <c r="G29" s="110" t="s">
        <v>119</v>
      </c>
      <c r="H29" s="110" t="s">
        <v>8</v>
      </c>
      <c r="I29" s="278" t="s">
        <v>418</v>
      </c>
      <c r="J29" s="483">
        <v>5.8</v>
      </c>
      <c r="K29" s="1055"/>
      <c r="L29" s="465" t="str">
        <f t="shared" si="329"/>
        <v>C</v>
      </c>
      <c r="M29" s="466">
        <f t="shared" si="330"/>
        <v>2</v>
      </c>
      <c r="N29" s="9"/>
      <c r="O29" s="9"/>
      <c r="P29" s="22"/>
      <c r="Q29" s="39"/>
      <c r="R29" s="12">
        <v>7.7</v>
      </c>
      <c r="S29" s="13">
        <v>7</v>
      </c>
      <c r="T29" s="14"/>
      <c r="U29" s="11">
        <f t="shared" si="331"/>
        <v>7.3</v>
      </c>
      <c r="V29" s="16">
        <f t="shared" si="332"/>
        <v>7.3</v>
      </c>
      <c r="W29" s="16"/>
      <c r="X29" s="22" t="str">
        <f t="shared" si="333"/>
        <v>B</v>
      </c>
      <c r="Y29" s="20">
        <f t="shared" si="334"/>
        <v>3</v>
      </c>
      <c r="Z29" s="39" t="str">
        <f t="shared" si="335"/>
        <v>3.0</v>
      </c>
      <c r="AA29" s="46">
        <v>2</v>
      </c>
      <c r="AB29" s="92">
        <v>2</v>
      </c>
      <c r="AC29" s="168">
        <v>6</v>
      </c>
      <c r="AD29" s="13">
        <v>6</v>
      </c>
      <c r="AE29" s="14"/>
      <c r="AF29" s="11">
        <f t="shared" si="336"/>
        <v>6</v>
      </c>
      <c r="AG29" s="16">
        <f t="shared" si="337"/>
        <v>6</v>
      </c>
      <c r="AH29" s="16"/>
      <c r="AI29" s="22" t="str">
        <f t="shared" si="338"/>
        <v>C</v>
      </c>
      <c r="AJ29" s="20">
        <f t="shared" si="339"/>
        <v>2</v>
      </c>
      <c r="AK29" s="39" t="str">
        <f t="shared" si="340"/>
        <v>2.0</v>
      </c>
      <c r="AL29" s="46">
        <v>3</v>
      </c>
      <c r="AM29" s="97">
        <v>3</v>
      </c>
      <c r="AN29" s="66">
        <v>7.3</v>
      </c>
      <c r="AO29" s="13">
        <v>6</v>
      </c>
      <c r="AP29" s="14"/>
      <c r="AQ29" s="11">
        <f t="shared" si="458"/>
        <v>6.5</v>
      </c>
      <c r="AR29" s="16">
        <f t="shared" si="459"/>
        <v>6.5</v>
      </c>
      <c r="AS29" s="16"/>
      <c r="AT29" s="22" t="str">
        <f t="shared" si="460"/>
        <v>C+</v>
      </c>
      <c r="AU29" s="20">
        <f t="shared" si="461"/>
        <v>2.5</v>
      </c>
      <c r="AV29" s="39" t="str">
        <f t="shared" si="462"/>
        <v>2.5</v>
      </c>
      <c r="AW29" s="46">
        <v>3</v>
      </c>
      <c r="AX29" s="92">
        <v>3</v>
      </c>
      <c r="AY29" s="260">
        <v>7</v>
      </c>
      <c r="AZ29" s="13">
        <v>6</v>
      </c>
      <c r="BA29" s="14"/>
      <c r="BB29" s="11">
        <f t="shared" si="341"/>
        <v>6.4</v>
      </c>
      <c r="BC29" s="16">
        <f t="shared" si="342"/>
        <v>6.4</v>
      </c>
      <c r="BD29" s="16"/>
      <c r="BE29" s="22" t="str">
        <f t="shared" si="343"/>
        <v>C</v>
      </c>
      <c r="BF29" s="20">
        <f t="shared" si="344"/>
        <v>2</v>
      </c>
      <c r="BG29" s="39" t="str">
        <f t="shared" si="345"/>
        <v>2.0</v>
      </c>
      <c r="BH29" s="46">
        <v>3</v>
      </c>
      <c r="BI29" s="92">
        <v>3</v>
      </c>
      <c r="BJ29" s="12">
        <v>8</v>
      </c>
      <c r="BK29" s="13">
        <v>6</v>
      </c>
      <c r="BL29" s="14"/>
      <c r="BM29" s="17">
        <f t="shared" si="346"/>
        <v>6.8</v>
      </c>
      <c r="BN29" s="18">
        <f t="shared" si="347"/>
        <v>6.8</v>
      </c>
      <c r="BO29" s="18"/>
      <c r="BP29" s="22" t="str">
        <f t="shared" si="348"/>
        <v>C+</v>
      </c>
      <c r="BQ29" s="20">
        <f t="shared" si="349"/>
        <v>2.5</v>
      </c>
      <c r="BR29" s="20" t="str">
        <f t="shared" si="350"/>
        <v>2.5</v>
      </c>
      <c r="BS29" s="46">
        <v>5</v>
      </c>
      <c r="BT29" s="92">
        <v>5</v>
      </c>
      <c r="BU29" s="289">
        <f t="shared" si="351"/>
        <v>16</v>
      </c>
      <c r="BV29" s="35">
        <f t="shared" si="352"/>
        <v>2.375</v>
      </c>
      <c r="BW29" s="36" t="str">
        <f t="shared" si="353"/>
        <v>2.38</v>
      </c>
      <c r="BX29" s="37" t="str">
        <f>IF(AND(BV29&lt;0.8),"Cảnh báo KQHT","Lên lớp")</f>
        <v>Lên lớp</v>
      </c>
      <c r="BY29" s="290">
        <f t="shared" si="354"/>
        <v>16</v>
      </c>
      <c r="BZ29" s="291">
        <f t="shared" si="355"/>
        <v>2.375</v>
      </c>
      <c r="CA29" s="37" t="str">
        <f>IF(AND(BZ29&lt;1.2),"Cảnh báo KQHT","Lên lớp")</f>
        <v>Lên lớp</v>
      </c>
      <c r="CB29" s="391"/>
      <c r="CC29" s="394">
        <v>7.3</v>
      </c>
      <c r="CD29" s="65">
        <v>4</v>
      </c>
      <c r="CE29" s="65"/>
      <c r="CF29" s="17">
        <f t="shared" si="356"/>
        <v>5.3</v>
      </c>
      <c r="CG29" s="18">
        <f t="shared" si="357"/>
        <v>5.3</v>
      </c>
      <c r="CH29" s="18"/>
      <c r="CI29" s="22" t="str">
        <f t="shared" si="358"/>
        <v>D+</v>
      </c>
      <c r="CJ29" s="20">
        <f t="shared" si="359"/>
        <v>1.5</v>
      </c>
      <c r="CK29" s="20" t="str">
        <f t="shared" si="360"/>
        <v>1.5</v>
      </c>
      <c r="CL29" s="46">
        <v>2</v>
      </c>
      <c r="CM29" s="92">
        <v>2</v>
      </c>
      <c r="CN29" s="406">
        <v>6.7</v>
      </c>
      <c r="CO29" s="65">
        <v>8</v>
      </c>
      <c r="CQ29" s="17">
        <f t="shared" si="361"/>
        <v>7.5</v>
      </c>
      <c r="CR29" s="18">
        <f t="shared" si="362"/>
        <v>7.5</v>
      </c>
      <c r="CS29" s="18"/>
      <c r="CT29" s="22" t="str">
        <f t="shared" si="363"/>
        <v>B</v>
      </c>
      <c r="CU29" s="20">
        <f t="shared" si="364"/>
        <v>3</v>
      </c>
      <c r="CV29" s="20" t="str">
        <f t="shared" si="365"/>
        <v>3.0</v>
      </c>
      <c r="CW29" s="46">
        <v>2</v>
      </c>
      <c r="CX29" s="95">
        <v>2</v>
      </c>
      <c r="CY29" s="417">
        <v>5.6</v>
      </c>
      <c r="CZ29" s="86">
        <v>3</v>
      </c>
      <c r="DA29" s="74"/>
      <c r="DB29" s="17">
        <f t="shared" si="366"/>
        <v>4</v>
      </c>
      <c r="DC29" s="18">
        <f t="shared" si="367"/>
        <v>4</v>
      </c>
      <c r="DD29" s="18"/>
      <c r="DE29" s="22" t="str">
        <f t="shared" si="368"/>
        <v>D</v>
      </c>
      <c r="DF29" s="20">
        <f t="shared" si="369"/>
        <v>1</v>
      </c>
      <c r="DG29" s="20" t="str">
        <f t="shared" si="370"/>
        <v>1.0</v>
      </c>
      <c r="DH29" s="46">
        <v>3</v>
      </c>
      <c r="DI29" s="416">
        <v>3</v>
      </c>
      <c r="DJ29" s="417">
        <v>5.4</v>
      </c>
      <c r="DK29" s="65">
        <v>7</v>
      </c>
      <c r="DL29" s="65"/>
      <c r="DM29" s="17">
        <f t="shared" si="371"/>
        <v>6.4</v>
      </c>
      <c r="DN29" s="18">
        <f t="shared" si="372"/>
        <v>6.4</v>
      </c>
      <c r="DO29" s="18"/>
      <c r="DP29" s="22" t="str">
        <f t="shared" si="373"/>
        <v>C</v>
      </c>
      <c r="DQ29" s="20">
        <f t="shared" si="374"/>
        <v>2</v>
      </c>
      <c r="DR29" s="20" t="str">
        <f t="shared" si="375"/>
        <v>2.0</v>
      </c>
      <c r="DS29" s="46">
        <v>4</v>
      </c>
      <c r="DT29" s="416">
        <v>4</v>
      </c>
      <c r="DU29" s="417">
        <v>6.8</v>
      </c>
      <c r="DV29" s="65">
        <v>3</v>
      </c>
      <c r="DX29" s="17">
        <f t="shared" si="376"/>
        <v>4.5</v>
      </c>
      <c r="DY29" s="18">
        <f t="shared" si="377"/>
        <v>4.5</v>
      </c>
      <c r="DZ29" s="18"/>
      <c r="EA29" s="22" t="str">
        <f t="shared" si="378"/>
        <v>D</v>
      </c>
      <c r="EB29" s="20">
        <f t="shared" si="379"/>
        <v>1</v>
      </c>
      <c r="EC29" s="20" t="str">
        <f t="shared" si="380"/>
        <v>1.0</v>
      </c>
      <c r="ED29" s="46">
        <v>3</v>
      </c>
      <c r="EE29" s="416">
        <v>3</v>
      </c>
      <c r="EF29" s="419">
        <v>0</v>
      </c>
      <c r="EG29" s="428"/>
      <c r="EI29" s="17">
        <f t="shared" si="381"/>
        <v>0</v>
      </c>
      <c r="EJ29" s="18">
        <f t="shared" si="382"/>
        <v>0</v>
      </c>
      <c r="EK29" s="18"/>
      <c r="EL29" s="22" t="str">
        <f t="shared" si="383"/>
        <v>F</v>
      </c>
      <c r="EM29" s="20">
        <f t="shared" si="384"/>
        <v>0</v>
      </c>
      <c r="EN29" s="20" t="str">
        <f t="shared" si="385"/>
        <v>0.0</v>
      </c>
      <c r="EO29" s="46">
        <v>3</v>
      </c>
      <c r="EP29" s="416"/>
      <c r="EQ29" s="417">
        <v>6.5</v>
      </c>
      <c r="ER29" s="65">
        <v>5</v>
      </c>
      <c r="ET29" s="17">
        <f t="shared" si="386"/>
        <v>5.6</v>
      </c>
      <c r="EU29" s="18">
        <f t="shared" si="387"/>
        <v>5.6</v>
      </c>
      <c r="EV29" s="18"/>
      <c r="EW29" s="22" t="str">
        <f t="shared" si="388"/>
        <v>C</v>
      </c>
      <c r="EX29" s="20">
        <f t="shared" si="389"/>
        <v>2</v>
      </c>
      <c r="EY29" s="20" t="str">
        <f t="shared" si="390"/>
        <v>2.0</v>
      </c>
      <c r="EZ29" s="46">
        <v>3</v>
      </c>
      <c r="FA29" s="416">
        <v>3</v>
      </c>
      <c r="FB29" s="515">
        <f t="shared" si="391"/>
        <v>20</v>
      </c>
      <c r="FC29" s="35">
        <f t="shared" si="392"/>
        <v>1.45</v>
      </c>
      <c r="FD29" s="36" t="str">
        <f t="shared" si="393"/>
        <v>1.45</v>
      </c>
      <c r="FE29" s="86" t="str">
        <f t="shared" si="394"/>
        <v>Lên lớp</v>
      </c>
      <c r="FF29" s="501">
        <f t="shared" si="395"/>
        <v>36</v>
      </c>
      <c r="FG29" s="35">
        <f t="shared" si="396"/>
        <v>1.8611111111111112</v>
      </c>
      <c r="FH29" s="36" t="str">
        <f t="shared" si="397"/>
        <v>1.86</v>
      </c>
      <c r="FI29" s="530">
        <f t="shared" si="398"/>
        <v>33</v>
      </c>
      <c r="FJ29" s="502">
        <f t="shared" si="399"/>
        <v>2.0303030303030303</v>
      </c>
      <c r="FK29" s="503" t="str">
        <f t="shared" si="400"/>
        <v>Lên lớp</v>
      </c>
      <c r="FL29" s="452"/>
      <c r="FM29" s="419">
        <v>0</v>
      </c>
      <c r="FN29" s="65"/>
      <c r="FO29" s="65"/>
      <c r="FP29" s="17">
        <f t="shared" si="401"/>
        <v>0</v>
      </c>
      <c r="FQ29" s="18">
        <f t="shared" si="402"/>
        <v>0</v>
      </c>
      <c r="FR29" s="18"/>
      <c r="FS29" s="22" t="str">
        <f t="shared" si="403"/>
        <v>F</v>
      </c>
      <c r="FT29" s="20">
        <f t="shared" si="404"/>
        <v>0</v>
      </c>
      <c r="FU29" s="20" t="str">
        <f t="shared" si="405"/>
        <v>0.0</v>
      </c>
      <c r="FV29" s="46">
        <v>3</v>
      </c>
      <c r="FW29" s="416"/>
      <c r="FX29" s="419">
        <v>0</v>
      </c>
      <c r="FY29" s="599"/>
      <c r="FZ29" s="599"/>
      <c r="GA29" s="17">
        <f t="shared" si="406"/>
        <v>0</v>
      </c>
      <c r="GB29" s="18">
        <f t="shared" si="407"/>
        <v>0</v>
      </c>
      <c r="GC29" s="18"/>
      <c r="GD29" s="22" t="str">
        <f t="shared" si="408"/>
        <v>F</v>
      </c>
      <c r="GE29" s="20">
        <f t="shared" si="409"/>
        <v>0</v>
      </c>
      <c r="GF29" s="20" t="str">
        <f t="shared" si="410"/>
        <v>0.0</v>
      </c>
      <c r="GG29" s="46">
        <v>3</v>
      </c>
      <c r="GH29" s="416"/>
      <c r="GI29" s="419"/>
      <c r="GJ29" s="65"/>
      <c r="GK29" s="65"/>
      <c r="GL29" s="17">
        <f t="shared" si="411"/>
        <v>0</v>
      </c>
      <c r="GM29" s="18">
        <f t="shared" si="412"/>
        <v>0</v>
      </c>
      <c r="GN29" s="18"/>
      <c r="GO29" s="22" t="str">
        <f t="shared" si="413"/>
        <v>F</v>
      </c>
      <c r="GP29" s="20">
        <f t="shared" si="414"/>
        <v>0</v>
      </c>
      <c r="GQ29" s="20" t="str">
        <f t="shared" si="415"/>
        <v>0.0</v>
      </c>
      <c r="GR29" s="46">
        <v>2</v>
      </c>
      <c r="GS29" s="416"/>
      <c r="GT29" s="419"/>
      <c r="GU29" s="428"/>
      <c r="GV29" s="65"/>
      <c r="GW29" s="17">
        <f t="shared" si="416"/>
        <v>0</v>
      </c>
      <c r="GX29" s="18">
        <f t="shared" si="417"/>
        <v>0</v>
      </c>
      <c r="GY29" s="18"/>
      <c r="GZ29" s="22" t="str">
        <f t="shared" si="418"/>
        <v>F</v>
      </c>
      <c r="HA29" s="20">
        <f t="shared" si="419"/>
        <v>0</v>
      </c>
      <c r="HB29" s="20" t="str">
        <f t="shared" si="420"/>
        <v>0.0</v>
      </c>
      <c r="HC29" s="46">
        <v>3</v>
      </c>
      <c r="HD29" s="416"/>
      <c r="HE29" s="417"/>
      <c r="HF29" s="599"/>
      <c r="HG29" s="599"/>
      <c r="HH29" s="17">
        <f t="shared" si="421"/>
        <v>0</v>
      </c>
      <c r="HI29" s="18">
        <f t="shared" si="422"/>
        <v>0</v>
      </c>
      <c r="HJ29" s="18"/>
      <c r="HK29" s="22" t="str">
        <f t="shared" si="423"/>
        <v>F</v>
      </c>
      <c r="HL29" s="20">
        <f t="shared" si="424"/>
        <v>0</v>
      </c>
      <c r="HM29" s="20" t="str">
        <f t="shared" si="425"/>
        <v>0.0</v>
      </c>
      <c r="HN29" s="46">
        <v>2</v>
      </c>
      <c r="HO29" s="416"/>
      <c r="HP29" s="410">
        <v>0</v>
      </c>
      <c r="HQ29" s="65"/>
      <c r="HR29" s="65"/>
      <c r="HS29" s="17">
        <f t="shared" si="426"/>
        <v>0</v>
      </c>
      <c r="HT29" s="18">
        <f t="shared" si="427"/>
        <v>0</v>
      </c>
      <c r="HU29" s="18"/>
      <c r="HV29" s="22" t="str">
        <f t="shared" si="428"/>
        <v>F</v>
      </c>
      <c r="HW29" s="20">
        <f t="shared" si="429"/>
        <v>0</v>
      </c>
      <c r="HX29" s="20" t="str">
        <f t="shared" si="430"/>
        <v>0.0</v>
      </c>
      <c r="HY29" s="46">
        <v>4</v>
      </c>
      <c r="HZ29" s="95"/>
      <c r="IA29" s="417"/>
      <c r="IB29" s="599"/>
      <c r="IC29" s="599"/>
      <c r="ID29" s="17">
        <f t="shared" si="431"/>
        <v>0</v>
      </c>
      <c r="IE29" s="18">
        <f t="shared" si="432"/>
        <v>0</v>
      </c>
      <c r="IF29" s="18"/>
      <c r="IG29" s="22" t="str">
        <f t="shared" si="433"/>
        <v>F</v>
      </c>
      <c r="IH29" s="20">
        <f t="shared" si="434"/>
        <v>0</v>
      </c>
      <c r="II29" s="20" t="str">
        <f t="shared" si="435"/>
        <v>0.0</v>
      </c>
      <c r="IJ29" s="46">
        <v>1</v>
      </c>
      <c r="IK29" s="416"/>
      <c r="IL29" s="586">
        <v>0</v>
      </c>
      <c r="IM29" s="599"/>
      <c r="IN29" s="599"/>
      <c r="IO29" s="17">
        <f t="shared" si="436"/>
        <v>0</v>
      </c>
      <c r="IP29" s="18">
        <f t="shared" si="437"/>
        <v>0</v>
      </c>
      <c r="IQ29" s="18"/>
      <c r="IR29" s="22" t="str">
        <f t="shared" si="438"/>
        <v>F</v>
      </c>
      <c r="IS29" s="20">
        <f t="shared" si="439"/>
        <v>0</v>
      </c>
      <c r="IT29" s="20" t="str">
        <f t="shared" si="440"/>
        <v>0.0</v>
      </c>
      <c r="IU29" s="46">
        <v>2</v>
      </c>
      <c r="IV29" s="416"/>
      <c r="IW29" s="419">
        <v>0</v>
      </c>
      <c r="IX29" s="599"/>
      <c r="IY29" s="599"/>
      <c r="IZ29" s="17">
        <f t="shared" si="441"/>
        <v>0</v>
      </c>
      <c r="JA29" s="18">
        <f t="shared" si="442"/>
        <v>0</v>
      </c>
      <c r="JB29" s="18"/>
      <c r="JC29" s="22" t="str">
        <f t="shared" si="443"/>
        <v>F</v>
      </c>
      <c r="JD29" s="20">
        <f t="shared" si="444"/>
        <v>0</v>
      </c>
      <c r="JE29" s="20" t="str">
        <f t="shared" si="445"/>
        <v>0.0</v>
      </c>
      <c r="JF29" s="46">
        <v>3</v>
      </c>
      <c r="JG29" s="416"/>
      <c r="JH29" s="681">
        <f t="shared" si="446"/>
        <v>23</v>
      </c>
      <c r="JI29" s="682">
        <f t="shared" si="447"/>
        <v>0</v>
      </c>
      <c r="JJ29" s="683" t="str">
        <f t="shared" si="448"/>
        <v>0.00</v>
      </c>
      <c r="JK29" s="37" t="str">
        <f t="shared" si="449"/>
        <v>Cảnh báo KQHT</v>
      </c>
      <c r="JL29" s="289">
        <f t="shared" si="450"/>
        <v>59</v>
      </c>
      <c r="JM29" s="35">
        <f t="shared" si="451"/>
        <v>1.1355932203389831</v>
      </c>
      <c r="JN29" s="36" t="str">
        <f t="shared" si="452"/>
        <v>1.14</v>
      </c>
      <c r="JO29" s="290">
        <f t="shared" si="453"/>
        <v>0</v>
      </c>
      <c r="JP29" s="291" t="e">
        <f t="shared" si="454"/>
        <v>#DIV/0!</v>
      </c>
      <c r="JQ29" s="679">
        <f t="shared" si="455"/>
        <v>33</v>
      </c>
      <c r="JR29" s="679"/>
      <c r="JS29" s="680" t="e">
        <f t="shared" si="456"/>
        <v>#DIV/0!</v>
      </c>
      <c r="JT29" s="37" t="e">
        <f t="shared" si="457"/>
        <v>#DIV/0!</v>
      </c>
    </row>
    <row r="30" spans="1:491" s="630" customFormat="1" ht="18.75" customHeight="1">
      <c r="A30" s="623">
        <v>27</v>
      </c>
      <c r="B30" s="624" t="s">
        <v>897</v>
      </c>
      <c r="C30" s="625" t="s">
        <v>898</v>
      </c>
      <c r="D30" s="626" t="s">
        <v>12</v>
      </c>
      <c r="E30" s="626" t="s">
        <v>185</v>
      </c>
      <c r="F30" s="627" t="s">
        <v>905</v>
      </c>
      <c r="G30" s="628" t="s">
        <v>899</v>
      </c>
      <c r="H30" s="624" t="s">
        <v>8</v>
      </c>
      <c r="I30" s="624" t="s">
        <v>900</v>
      </c>
      <c r="J30" s="61"/>
      <c r="K30" s="61"/>
      <c r="L30" s="53"/>
      <c r="M30" s="54"/>
      <c r="N30" s="629"/>
      <c r="O30" s="629"/>
      <c r="R30" s="629"/>
      <c r="S30" s="61"/>
      <c r="U30" s="449"/>
      <c r="V30" s="450"/>
      <c r="W30" s="450"/>
      <c r="X30" s="53"/>
      <c r="Y30" s="54"/>
      <c r="Z30" s="54"/>
      <c r="AA30" s="64"/>
      <c r="AB30" s="96"/>
      <c r="AC30" s="629"/>
      <c r="AD30" s="61"/>
      <c r="AF30" s="629"/>
      <c r="AG30" s="631"/>
      <c r="AH30" s="631"/>
      <c r="AI30" s="632"/>
      <c r="AJ30" s="633"/>
      <c r="AK30" s="633"/>
      <c r="AL30" s="64"/>
      <c r="AM30" s="96"/>
      <c r="AN30" s="629">
        <v>5.8</v>
      </c>
      <c r="AO30" s="61">
        <v>8</v>
      </c>
      <c r="AQ30" s="41">
        <f t="shared" si="458"/>
        <v>7.1</v>
      </c>
      <c r="AR30" s="42">
        <f t="shared" si="459"/>
        <v>7.1</v>
      </c>
      <c r="AS30" s="42"/>
      <c r="AT30" s="43" t="str">
        <f t="shared" si="460"/>
        <v>B</v>
      </c>
      <c r="AU30" s="44">
        <f t="shared" si="461"/>
        <v>3</v>
      </c>
      <c r="AV30" s="44" t="str">
        <f t="shared" si="462"/>
        <v>3.0</v>
      </c>
      <c r="AW30" s="48">
        <v>3</v>
      </c>
      <c r="AX30" s="93">
        <v>3</v>
      </c>
      <c r="AY30" s="629"/>
      <c r="AZ30" s="61"/>
      <c r="BB30" s="449"/>
      <c r="BC30" s="450"/>
      <c r="BD30" s="450"/>
      <c r="BE30" s="53"/>
      <c r="BF30" s="54"/>
      <c r="BG30" s="54"/>
      <c r="BH30" s="64"/>
      <c r="BI30" s="96"/>
      <c r="BJ30" s="61"/>
      <c r="BK30" s="61"/>
      <c r="BM30" s="449"/>
      <c r="BN30" s="450"/>
      <c r="BO30" s="450"/>
      <c r="BP30" s="53"/>
      <c r="BQ30" s="54"/>
      <c r="BR30" s="54"/>
      <c r="BS30" s="64"/>
      <c r="BT30" s="96"/>
      <c r="BU30" s="509"/>
      <c r="BV30" s="508"/>
      <c r="BW30" s="510"/>
      <c r="BY30" s="535"/>
      <c r="BZ30" s="536"/>
      <c r="CB30" s="61"/>
      <c r="CC30" s="629"/>
      <c r="CD30" s="61"/>
      <c r="CE30" s="61"/>
      <c r="CF30" s="449"/>
      <c r="CG30" s="450"/>
      <c r="CH30" s="450"/>
      <c r="CI30" s="53"/>
      <c r="CJ30" s="54"/>
      <c r="CK30" s="54"/>
      <c r="CL30" s="64"/>
      <c r="CM30" s="96"/>
      <c r="CN30" s="629"/>
      <c r="CO30" s="61"/>
      <c r="CQ30" s="449"/>
      <c r="CR30" s="450"/>
      <c r="CS30" s="450"/>
      <c r="CT30" s="53"/>
      <c r="CU30" s="54"/>
      <c r="CV30" s="54"/>
      <c r="CW30" s="64"/>
      <c r="CX30" s="96"/>
      <c r="CY30" s="634"/>
      <c r="DB30" s="449"/>
      <c r="DC30" s="450"/>
      <c r="DD30" s="450"/>
      <c r="DE30" s="53"/>
      <c r="DF30" s="54"/>
      <c r="DG30" s="54"/>
      <c r="DH30" s="64"/>
      <c r="DJ30" s="61"/>
      <c r="DK30" s="61"/>
      <c r="DM30" s="449"/>
      <c r="DN30" s="450"/>
      <c r="DO30" s="450"/>
      <c r="DP30" s="53"/>
      <c r="DQ30" s="54"/>
      <c r="DR30" s="54"/>
      <c r="DS30" s="64"/>
      <c r="DU30" s="629"/>
      <c r="DV30" s="61"/>
      <c r="DX30" s="449"/>
      <c r="DY30" s="450"/>
      <c r="DZ30" s="450"/>
      <c r="EA30" s="53"/>
      <c r="EB30" s="54"/>
      <c r="EC30" s="54"/>
      <c r="ED30" s="64"/>
      <c r="EE30" s="644"/>
      <c r="EF30" s="650">
        <v>6.4</v>
      </c>
      <c r="EG30" s="61">
        <v>7</v>
      </c>
      <c r="EI30" s="17">
        <f t="shared" ref="EI30:EI31" si="470">ROUND((EF30*0.4+EG30*0.6),1)</f>
        <v>6.8</v>
      </c>
      <c r="EJ30" s="18">
        <f t="shared" ref="EJ30:EJ31" si="471">ROUND(MAX((EF30*0.4+EG30*0.6),(EF30*0.4+EH30*0.6)),1)</f>
        <v>6.8</v>
      </c>
      <c r="EK30" s="18"/>
      <c r="EL30" s="22" t="str">
        <f t="shared" ref="EL30:EL31" si="472">IF(EJ30&gt;=8.5,"A",IF(EJ30&gt;=8,"B+",IF(EJ30&gt;=7,"B",IF(EJ30&gt;=6.5,"C+",IF(EJ30&gt;=5.5,"C",IF(EJ30&gt;=5,"D+",IF(EJ30&gt;=4,"D","F")))))))</f>
        <v>C+</v>
      </c>
      <c r="EM30" s="20">
        <f t="shared" ref="EM30:EM31" si="473">IF(EL30="A",4,IF(EL30="B+",3.5,IF(EL30="B",3,IF(EL30="C+",2.5,IF(EL30="C",2,IF(EL30="D+",1.5,IF(EL30="D",1,0)))))))</f>
        <v>2.5</v>
      </c>
      <c r="EN30" s="20" t="str">
        <f t="shared" ref="EN30:EN31" si="474">TEXT(EM30,"0.0")</f>
        <v>2.5</v>
      </c>
      <c r="EO30" s="46">
        <v>3</v>
      </c>
      <c r="EP30" s="416">
        <v>3</v>
      </c>
      <c r="EQ30" s="635">
        <v>4.0999999999999996</v>
      </c>
      <c r="ET30" s="449"/>
      <c r="EU30" s="645"/>
      <c r="EV30" s="645"/>
      <c r="EW30" s="53"/>
      <c r="EX30" s="54"/>
      <c r="EY30" s="54"/>
      <c r="EZ30" s="64"/>
      <c r="FB30" s="509"/>
      <c r="FC30" s="508"/>
      <c r="FD30" s="510"/>
      <c r="FF30" s="509"/>
      <c r="FG30" s="508"/>
      <c r="FH30" s="510"/>
      <c r="FI30" s="511"/>
      <c r="FJ30" s="512"/>
      <c r="FM30" s="629"/>
      <c r="FN30" s="61"/>
      <c r="FO30" s="61"/>
      <c r="FP30" s="449"/>
      <c r="FQ30" s="450"/>
      <c r="FR30" s="450"/>
      <c r="FS30" s="53"/>
      <c r="FT30" s="54"/>
      <c r="FU30" s="54"/>
      <c r="FV30" s="64"/>
      <c r="FW30" s="96"/>
      <c r="FX30" s="629"/>
      <c r="FY30" s="73"/>
      <c r="FZ30" s="636"/>
      <c r="GA30" s="449"/>
      <c r="GB30" s="450"/>
      <c r="GC30" s="450"/>
      <c r="GD30" s="53"/>
      <c r="GE30" s="54"/>
      <c r="GF30" s="54"/>
      <c r="GG30" s="64"/>
      <c r="GH30" s="96"/>
      <c r="GI30" s="629"/>
      <c r="GJ30" s="61"/>
      <c r="GK30" s="61"/>
      <c r="GL30" s="449"/>
      <c r="GM30" s="450"/>
      <c r="GN30" s="450"/>
      <c r="GO30" s="53"/>
      <c r="GP30" s="54"/>
      <c r="GQ30" s="54"/>
      <c r="GR30" s="64"/>
      <c r="GS30" s="96"/>
      <c r="GT30" s="629"/>
      <c r="GU30" s="558"/>
      <c r="GV30" s="61"/>
      <c r="GW30" s="449"/>
      <c r="GX30" s="450"/>
      <c r="GY30" s="450"/>
      <c r="GZ30" s="53"/>
      <c r="HA30" s="54"/>
      <c r="HB30" s="54"/>
      <c r="HC30" s="64"/>
      <c r="HD30" s="96"/>
      <c r="HE30" s="637"/>
      <c r="HN30" s="64"/>
      <c r="HP30" s="629">
        <v>7.8</v>
      </c>
      <c r="HQ30" s="61">
        <v>8</v>
      </c>
      <c r="HR30" s="61"/>
      <c r="HS30" s="41">
        <f t="shared" ref="HS30:HS31" si="475">ROUND((HP30*0.4+HQ30*0.6),1)</f>
        <v>7.9</v>
      </c>
      <c r="HT30" s="42">
        <f t="shared" ref="HT30:HT31" si="476">ROUND(MAX((HP30*0.4+HQ30*0.6),(HP30*0.4+HR30*0.6)),1)</f>
        <v>7.9</v>
      </c>
      <c r="HU30" s="42"/>
      <c r="HV30" s="43" t="str">
        <f t="shared" ref="HV30:HV31" si="477">IF(HT30&gt;=8.5,"A",IF(HT30&gt;=8,"B+",IF(HT30&gt;=7,"B",IF(HT30&gt;=6.5,"C+",IF(HT30&gt;=5.5,"C",IF(HT30&gt;=5,"D+",IF(HT30&gt;=4,"D","F")))))))</f>
        <v>B</v>
      </c>
      <c r="HW30" s="44">
        <f t="shared" ref="HW30:HW31" si="478">IF(HV30="A",4,IF(HV30="B+",3.5,IF(HV30="B",3,IF(HV30="C+",2.5,IF(HV30="C",2,IF(HV30="D+",1.5,IF(HV30="D",1,0)))))))</f>
        <v>3</v>
      </c>
      <c r="HX30" s="44" t="str">
        <f t="shared" ref="HX30:HX31" si="479">TEXT(HW30,"0.0")</f>
        <v>3.0</v>
      </c>
      <c r="HY30" s="48">
        <v>4</v>
      </c>
      <c r="HZ30" s="618">
        <v>4</v>
      </c>
      <c r="IA30" s="629"/>
      <c r="IB30" s="61"/>
      <c r="ID30" s="449"/>
      <c r="IE30" s="450"/>
      <c r="IF30" s="450"/>
      <c r="IG30" s="53"/>
      <c r="IH30" s="54"/>
      <c r="II30" s="54"/>
      <c r="IJ30" s="64"/>
      <c r="IK30" s="96"/>
      <c r="IL30" s="629"/>
      <c r="IM30" s="61"/>
      <c r="IN30" s="61"/>
      <c r="IO30" s="449"/>
      <c r="IP30" s="450"/>
      <c r="IQ30" s="450"/>
      <c r="IR30" s="53"/>
      <c r="IS30" s="54"/>
      <c r="IT30" s="54"/>
      <c r="IU30" s="64"/>
      <c r="IV30" s="96"/>
      <c r="IW30" s="634"/>
      <c r="IZ30" s="449"/>
      <c r="JA30" s="450"/>
      <c r="JB30" s="450"/>
      <c r="JC30" s="53"/>
      <c r="JD30" s="54"/>
      <c r="JE30" s="54"/>
      <c r="JF30" s="64"/>
    </row>
    <row r="31" spans="1:491" s="75" customFormat="1" ht="18.75" customHeight="1">
      <c r="A31" s="638">
        <v>29</v>
      </c>
      <c r="B31" s="639" t="s">
        <v>897</v>
      </c>
      <c r="C31" s="640" t="s">
        <v>901</v>
      </c>
      <c r="D31" s="641" t="s">
        <v>902</v>
      </c>
      <c r="E31" s="641" t="s">
        <v>903</v>
      </c>
      <c r="F31" s="642" t="s">
        <v>905</v>
      </c>
      <c r="G31" s="643" t="s">
        <v>904</v>
      </c>
      <c r="H31" s="639" t="s">
        <v>8</v>
      </c>
      <c r="I31" s="639" t="s">
        <v>385</v>
      </c>
      <c r="J31" s="49"/>
      <c r="K31" s="49"/>
      <c r="N31" s="229"/>
      <c r="O31" s="229"/>
      <c r="R31" s="49"/>
      <c r="S31" s="49"/>
      <c r="U31" s="41"/>
      <c r="V31" s="42"/>
      <c r="W31" s="42"/>
      <c r="X31" s="43"/>
      <c r="Y31" s="44"/>
      <c r="Z31" s="44"/>
      <c r="AA31" s="48"/>
      <c r="AB31" s="577"/>
      <c r="AC31" s="49"/>
      <c r="AD31" s="49"/>
      <c r="AF31" s="229"/>
      <c r="AG31" s="375"/>
      <c r="AH31" s="375"/>
      <c r="AI31" s="376"/>
      <c r="AJ31" s="377"/>
      <c r="AK31" s="377"/>
      <c r="AL31" s="48"/>
      <c r="AM31" s="577"/>
      <c r="AN31" s="229">
        <v>7.2</v>
      </c>
      <c r="AO31" s="49">
        <v>5</v>
      </c>
      <c r="AQ31" s="41">
        <f t="shared" si="458"/>
        <v>5.9</v>
      </c>
      <c r="AR31" s="42">
        <f t="shared" si="459"/>
        <v>5.9</v>
      </c>
      <c r="AS31" s="42"/>
      <c r="AT31" s="43" t="str">
        <f t="shared" si="460"/>
        <v>C</v>
      </c>
      <c r="AU31" s="44">
        <f t="shared" si="461"/>
        <v>2</v>
      </c>
      <c r="AV31" s="44" t="str">
        <f t="shared" si="462"/>
        <v>2.0</v>
      </c>
      <c r="AW31" s="48">
        <v>3</v>
      </c>
      <c r="AX31" s="93">
        <v>3</v>
      </c>
      <c r="AY31" s="229"/>
      <c r="AZ31" s="49"/>
      <c r="BB31" s="41"/>
      <c r="BC31" s="42"/>
      <c r="BD31" s="42"/>
      <c r="BE31" s="43"/>
      <c r="BF31" s="44"/>
      <c r="BG31" s="44"/>
      <c r="BH31" s="48"/>
      <c r="BI31" s="577"/>
      <c r="BJ31" s="49"/>
      <c r="BK31" s="49"/>
      <c r="BM31" s="41"/>
      <c r="BN31" s="42"/>
      <c r="BO31" s="42"/>
      <c r="BP31" s="43"/>
      <c r="BQ31" s="44"/>
      <c r="BR31" s="44"/>
      <c r="BS31" s="48"/>
      <c r="BT31" s="577"/>
      <c r="CB31" s="49"/>
      <c r="CC31" s="229"/>
      <c r="CD31" s="49"/>
      <c r="CE31" s="49"/>
      <c r="CF31" s="41"/>
      <c r="CG31" s="42"/>
      <c r="CH31" s="42"/>
      <c r="CI31" s="43"/>
      <c r="CJ31" s="44"/>
      <c r="CK31" s="44"/>
      <c r="CL31" s="48"/>
      <c r="CM31" s="577"/>
      <c r="CN31" s="229"/>
      <c r="CO31" s="49"/>
      <c r="CQ31" s="41"/>
      <c r="CR31" s="42"/>
      <c r="CS31" s="42"/>
      <c r="CT31" s="43"/>
      <c r="CU31" s="44"/>
      <c r="CV31" s="44"/>
      <c r="CW31" s="48"/>
      <c r="CY31" s="229"/>
      <c r="DH31" s="48"/>
      <c r="EF31" s="651">
        <v>6.4</v>
      </c>
      <c r="EG31" s="652"/>
      <c r="EH31" s="49">
        <v>8</v>
      </c>
      <c r="EI31" s="653">
        <f t="shared" si="470"/>
        <v>2.6</v>
      </c>
      <c r="EJ31" s="654">
        <f t="shared" si="471"/>
        <v>7.4</v>
      </c>
      <c r="EK31" s="654"/>
      <c r="EL31" s="655" t="str">
        <f t="shared" si="472"/>
        <v>B</v>
      </c>
      <c r="EM31" s="656">
        <f t="shared" si="473"/>
        <v>3</v>
      </c>
      <c r="EN31" s="656" t="str">
        <f t="shared" si="474"/>
        <v>3.0</v>
      </c>
      <c r="EO31" s="657">
        <v>3</v>
      </c>
      <c r="EP31" s="658">
        <v>3</v>
      </c>
      <c r="EQ31" s="75">
        <v>5.0999999999999996</v>
      </c>
      <c r="ER31" s="49">
        <v>2</v>
      </c>
      <c r="ES31" s="49">
        <v>4</v>
      </c>
      <c r="ET31" s="41">
        <f>ROUND((EQ31*0.4+ER31*0.6),1)</f>
        <v>3.2</v>
      </c>
      <c r="EU31" s="42">
        <f>ROUND(MAX((EQ31*0.4+ER31*0.6),(EQ31*0.4+ES31*0.6)),1)</f>
        <v>4.4000000000000004</v>
      </c>
      <c r="EV31" s="42"/>
      <c r="EW31" s="43" t="str">
        <f t="shared" ref="EW31" si="480">IF(EU31&gt;=8.5,"A",IF(EU31&gt;=8,"B+",IF(EU31&gt;=7,"B",IF(EU31&gt;=6.5,"C+",IF(EU31&gt;=5.5,"C",IF(EU31&gt;=5,"D+",IF(EU31&gt;=4,"D","F")))))))</f>
        <v>D</v>
      </c>
      <c r="EX31" s="44">
        <f t="shared" ref="EX31" si="481">IF(EW31="A",4,IF(EW31="B+",3.5,IF(EW31="B",3,IF(EW31="C+",2.5,IF(EW31="C",2,IF(EW31="D+",1.5,IF(EW31="D",1,0)))))))</f>
        <v>1</v>
      </c>
      <c r="EY31" s="44" t="str">
        <f t="shared" ref="EY31" si="482">TEXT(EX31,"0.0")</f>
        <v>1.0</v>
      </c>
      <c r="EZ31" s="48">
        <v>3</v>
      </c>
      <c r="FA31" s="421">
        <v>3</v>
      </c>
      <c r="HP31" s="649">
        <v>6.8</v>
      </c>
      <c r="HQ31" s="49">
        <v>8</v>
      </c>
      <c r="HR31" s="49"/>
      <c r="HS31" s="41">
        <f t="shared" si="475"/>
        <v>7.5</v>
      </c>
      <c r="HT31" s="42">
        <f t="shared" si="476"/>
        <v>7.5</v>
      </c>
      <c r="HU31" s="42"/>
      <c r="HV31" s="43" t="str">
        <f t="shared" si="477"/>
        <v>B</v>
      </c>
      <c r="HW31" s="44">
        <f t="shared" si="478"/>
        <v>3</v>
      </c>
      <c r="HX31" s="44" t="str">
        <f t="shared" si="479"/>
        <v>3.0</v>
      </c>
      <c r="HY31" s="48">
        <v>4</v>
      </c>
      <c r="HZ31" s="618">
        <v>4</v>
      </c>
    </row>
    <row r="32" spans="1:491" ht="18">
      <c r="A32" s="114">
        <v>25</v>
      </c>
      <c r="B32" s="79" t="s">
        <v>87</v>
      </c>
      <c r="C32" s="114" t="s">
        <v>456</v>
      </c>
      <c r="D32" s="199" t="s">
        <v>457</v>
      </c>
      <c r="E32" s="200" t="s">
        <v>458</v>
      </c>
      <c r="F32" s="67" t="s">
        <v>883</v>
      </c>
      <c r="G32" s="372">
        <v>35844</v>
      </c>
      <c r="H32" s="110" t="s">
        <v>8</v>
      </c>
      <c r="I32" s="373" t="s">
        <v>459</v>
      </c>
      <c r="J32" s="349">
        <v>6.3</v>
      </c>
      <c r="K32" s="590"/>
      <c r="L32" s="465" t="str">
        <f>IF(J32&gt;=8.5,"A",IF(J32&gt;=8,"B+",IF(J32&gt;=7,"B",IF(J32&gt;=6.5,"C+",IF(J32&gt;=5.5,"C",IF(J32&gt;=5,"D+",IF(J32&gt;=4,"D","F")))))))</f>
        <v>C</v>
      </c>
      <c r="M32" s="466">
        <f>IF(L32="A",4,IF(L32="B+",3.5,IF(L32="B",3,IF(L32="C+",2.5,IF(L32="C",2,IF(L32="D+",1.5,IF(L32="D",1,0)))))))</f>
        <v>2</v>
      </c>
      <c r="N32" s="347">
        <v>6</v>
      </c>
      <c r="O32" s="347"/>
      <c r="P32" s="195"/>
      <c r="Q32" s="345"/>
      <c r="R32" s="227"/>
      <c r="S32" s="45"/>
      <c r="T32" s="45"/>
      <c r="U32" s="45"/>
      <c r="V32" s="45"/>
      <c r="W32" s="45"/>
      <c r="X32" s="45"/>
      <c r="Y32" s="45"/>
      <c r="Z32" s="45"/>
      <c r="AA32" s="45"/>
      <c r="AB32" s="228"/>
      <c r="AC32" s="193">
        <v>6.3</v>
      </c>
      <c r="AD32" s="349">
        <v>7</v>
      </c>
      <c r="AE32" s="195"/>
      <c r="AF32" s="11">
        <f t="shared" ref="AF32:AF37" si="483">ROUND((AC32*0.4+AD32*0.6),1)</f>
        <v>6.7</v>
      </c>
      <c r="AG32" s="16">
        <f t="shared" ref="AG32:AG37" si="484">ROUND(MAX((AC32*0.4+AD32*0.6),(AC32*0.4+AE32*0.6)),1)</f>
        <v>6.7</v>
      </c>
      <c r="AH32" s="16"/>
      <c r="AI32" s="179" t="str">
        <f t="shared" ref="AI32:AI37" si="485">IF(AG32&gt;=8.5,"A",IF(AG32&gt;=8,"B+",IF(AG32&gt;=7,"B",IF(AG32&gt;=6.5,"C+",IF(AG32&gt;=5.5,"C",IF(AG32&gt;=5,"D+",IF(AG32&gt;=4,"D","F")))))))</f>
        <v>C+</v>
      </c>
      <c r="AJ32" s="180">
        <f t="shared" ref="AJ32:AJ37" si="486">IF(AI32="A",4,IF(AI32="B+",3.5,IF(AI32="B",3,IF(AI32="C+",2.5,IF(AI32="C",2,IF(AI32="D+",1.5,IF(AI32="D",1,0)))))))</f>
        <v>2.5</v>
      </c>
      <c r="AK32" s="181" t="str">
        <f t="shared" ref="AK32:AK37" si="487">TEXT(AJ32,"0.0")</f>
        <v>2.5</v>
      </c>
      <c r="AL32" s="185">
        <v>3</v>
      </c>
      <c r="AM32" s="188">
        <v>3</v>
      </c>
      <c r="AN32" s="349">
        <v>5.7</v>
      </c>
      <c r="AO32" s="349">
        <v>6</v>
      </c>
      <c r="AP32" s="195"/>
      <c r="AQ32" s="11">
        <f t="shared" ref="AQ32:AQ37" si="488">ROUND((AN32*0.4+AO32*0.6),1)</f>
        <v>5.9</v>
      </c>
      <c r="AR32" s="16">
        <f t="shared" ref="AR32:AR37" si="489">ROUND(MAX((AN32*0.4+AO32*0.6),(AN32*0.4+AP32*0.6)),1)</f>
        <v>5.9</v>
      </c>
      <c r="AS32" s="16"/>
      <c r="AT32" s="179" t="str">
        <f t="shared" ref="AT32:AT37" si="490">IF(AR32&gt;=8.5,"A",IF(AR32&gt;=8,"B+",IF(AR32&gt;=7,"B",IF(AR32&gt;=6.5,"C+",IF(AR32&gt;=5.5,"C",IF(AR32&gt;=5,"D+",IF(AR32&gt;=4,"D","F")))))))</f>
        <v>C</v>
      </c>
      <c r="AU32" s="180">
        <f t="shared" ref="AU32:AU37" si="491">IF(AT32="A",4,IF(AT32="B+",3.5,IF(AT32="B",3,IF(AT32="C+",2.5,IF(AT32="C",2,IF(AT32="D+",1.5,IF(AT32="D",1,0)))))))</f>
        <v>2</v>
      </c>
      <c r="AV32" s="180" t="str">
        <f t="shared" ref="AV32:AV37" si="492">TEXT(AU32,"0.0")</f>
        <v>2.0</v>
      </c>
      <c r="AW32" s="185">
        <v>3</v>
      </c>
      <c r="AX32" s="186">
        <v>3</v>
      </c>
      <c r="AY32" s="195"/>
      <c r="AZ32" s="195"/>
      <c r="BA32" s="195"/>
      <c r="BB32" s="195"/>
      <c r="BC32" s="195"/>
      <c r="BD32" s="195"/>
      <c r="BE32" s="195"/>
      <c r="BF32" s="195"/>
      <c r="BG32" s="195"/>
      <c r="BH32" s="195"/>
      <c r="BI32" s="344"/>
      <c r="BJ32" s="195"/>
      <c r="BK32" s="195"/>
      <c r="BL32" s="195"/>
      <c r="BM32" s="195"/>
      <c r="BN32" s="195"/>
      <c r="BO32" s="195"/>
      <c r="BP32" s="195"/>
      <c r="BQ32" s="195"/>
      <c r="BR32" s="195"/>
      <c r="BS32" s="195"/>
      <c r="BT32" s="344"/>
      <c r="BU32" s="306">
        <f>AA32+AL32+AW32+BH32+BS32</f>
        <v>6</v>
      </c>
      <c r="BV32" s="190">
        <f>(Y32*AA32+AJ32*AL32+AU32*AW32+BF32*BH32+BQ32*BS32)/BU32</f>
        <v>2.25</v>
      </c>
      <c r="BW32" s="191" t="str">
        <f>TEXT(BV32,"0.00")</f>
        <v>2.25</v>
      </c>
      <c r="BX32" s="45"/>
      <c r="BY32" s="307">
        <f>AB32+AM32+AX32+BI32+BT32</f>
        <v>6</v>
      </c>
      <c r="BZ32" s="308">
        <f xml:space="preserve"> (Y32*AB32+AJ32*AM32+AU32*AX32+BF32*BI32+BQ32*BT32)/BY32</f>
        <v>2.25</v>
      </c>
      <c r="CA32" s="45"/>
      <c r="CB32" s="335"/>
      <c r="CC32" s="406"/>
      <c r="CD32" s="65"/>
      <c r="CE32" s="65"/>
      <c r="CF32" s="17">
        <f>ROUND((CC32*0.4+CD32*0.6),1)</f>
        <v>0</v>
      </c>
      <c r="CG32" s="18">
        <f>ROUND(MAX((CC32*0.4+CD32*0.6),(CC32*0.4+CE32*0.6)),1)</f>
        <v>0</v>
      </c>
      <c r="CH32" s="18"/>
      <c r="CI32" s="22" t="str">
        <f>IF(CG32&gt;=8.5,"A",IF(CG32&gt;=8,"B+",IF(CG32&gt;=7,"B",IF(CG32&gt;=6.5,"C+",IF(CG32&gt;=5.5,"C",IF(CG32&gt;=5,"D+",IF(CG32&gt;=4,"D","F")))))))</f>
        <v>F</v>
      </c>
      <c r="CJ32" s="20">
        <f>IF(CI32="A",4,IF(CI32="B+",3.5,IF(CI32="B",3,IF(CI32="C+",2.5,IF(CI32="C",2,IF(CI32="D+",1.5,IF(CI32="D",1,0)))))))</f>
        <v>0</v>
      </c>
      <c r="CK32" s="20" t="str">
        <f>TEXT(CJ32,"0.0")</f>
        <v>0.0</v>
      </c>
      <c r="CL32" s="46"/>
      <c r="CM32" s="92"/>
      <c r="CN32" s="394"/>
      <c r="CO32" s="65"/>
      <c r="CP32" s="45"/>
      <c r="CQ32" s="17">
        <f>ROUND((CN32*0.4+CO32*0.6),1)</f>
        <v>0</v>
      </c>
      <c r="CR32" s="18">
        <f>ROUND(MAX((CN32*0.4+CO32*0.6),(CN32*0.4+CP32*0.6)),1)</f>
        <v>0</v>
      </c>
      <c r="CS32" s="18"/>
      <c r="CT32" s="22" t="str">
        <f>IF(CR32&gt;=8.5,"A",IF(CR32&gt;=8,"B+",IF(CR32&gt;=7,"B",IF(CR32&gt;=6.5,"C+",IF(CR32&gt;=5.5,"C",IF(CR32&gt;=5,"D+",IF(CR32&gt;=4,"D","F")))))))</f>
        <v>F</v>
      </c>
      <c r="CU32" s="20">
        <f>IF(CT32="A",4,IF(CT32="B+",3.5,IF(CT32="B",3,IF(CT32="C+",2.5,IF(CT32="C",2,IF(CT32="D+",1.5,IF(CT32="D",1,0)))))))</f>
        <v>0</v>
      </c>
      <c r="CV32" s="20" t="str">
        <f>TEXT(CU32,"0.0")</f>
        <v>0.0</v>
      </c>
      <c r="CW32" s="46"/>
      <c r="CX32" s="95"/>
      <c r="CY32" s="417"/>
      <c r="CZ32" s="65"/>
      <c r="DA32" s="74"/>
      <c r="DB32" s="17">
        <f>ROUND((CY32*0.4+CZ32*0.6),1)</f>
        <v>0</v>
      </c>
      <c r="DC32" s="18">
        <f>ROUND(MAX((CY32*0.4+CZ32*0.6),(CY32*0.4+DA32*0.6)),1)</f>
        <v>0</v>
      </c>
      <c r="DD32" s="18"/>
      <c r="DE32" s="22" t="str">
        <f>IF(DC32&gt;=8.5,"A",IF(DC32&gt;=8,"B+",IF(DC32&gt;=7,"B",IF(DC32&gt;=6.5,"C+",IF(DC32&gt;=5.5,"C",IF(DC32&gt;=5,"D+",IF(DC32&gt;=4,"D","F")))))))</f>
        <v>F</v>
      </c>
      <c r="DF32" s="20">
        <f>IF(DE32="A",4,IF(DE32="B+",3.5,IF(DE32="B",3,IF(DE32="C+",2.5,IF(DE32="C",2,IF(DE32="D+",1.5,IF(DE32="D",1,0)))))))</f>
        <v>0</v>
      </c>
      <c r="DG32" s="20" t="str">
        <f>TEXT(DF32,"0.0")</f>
        <v>0.0</v>
      </c>
      <c r="DH32" s="46"/>
      <c r="DI32" s="416"/>
      <c r="DJ32" s="417"/>
      <c r="DK32" s="65"/>
      <c r="DL32" s="65"/>
      <c r="DM32" s="17">
        <f>ROUND((DJ32*0.4+DK32*0.6),1)</f>
        <v>0</v>
      </c>
      <c r="DN32" s="18">
        <f>ROUND(MAX((DJ32*0.4+DK32*0.6),(DJ32*0.4+DL32*0.6)),1)</f>
        <v>0</v>
      </c>
      <c r="DO32" s="18"/>
      <c r="DP32" s="22" t="str">
        <f>IF(DN32&gt;=8.5,"A",IF(DN32&gt;=8,"B+",IF(DN32&gt;=7,"B",IF(DN32&gt;=6.5,"C+",IF(DN32&gt;=5.5,"C",IF(DN32&gt;=5,"D+",IF(DN32&gt;=4,"D","F")))))))</f>
        <v>F</v>
      </c>
      <c r="DQ32" s="20">
        <f>IF(DP32="A",4,IF(DP32="B+",3.5,IF(DP32="B",3,IF(DP32="C+",2.5,IF(DP32="C",2,IF(DP32="D+",1.5,IF(DP32="D",1,0)))))))</f>
        <v>0</v>
      </c>
      <c r="DR32" s="20" t="str">
        <f>TEXT(DQ32,"0.0")</f>
        <v>0.0</v>
      </c>
      <c r="DS32" s="46"/>
      <c r="DT32" s="416"/>
      <c r="DU32" s="417"/>
      <c r="DV32" s="65"/>
      <c r="DW32" s="45"/>
      <c r="DX32" s="17">
        <f>ROUND((DU32*0.4+DV32*0.6),1)</f>
        <v>0</v>
      </c>
      <c r="DY32" s="18">
        <f>ROUND(MAX((DU32*0.4+DV32*0.6),(DU32*0.4+DW32*0.6)),1)</f>
        <v>0</v>
      </c>
      <c r="DZ32" s="18"/>
      <c r="EA32" s="22" t="str">
        <f>IF(DY32&gt;=8.5,"A",IF(DY32&gt;=8,"B+",IF(DY32&gt;=7,"B",IF(DY32&gt;=6.5,"C+",IF(DY32&gt;=5.5,"C",IF(DY32&gt;=5,"D+",IF(DY32&gt;=4,"D","F")))))))</f>
        <v>F</v>
      </c>
      <c r="EB32" s="20">
        <f>IF(EA32="A",4,IF(EA32="B+",3.5,IF(EA32="B",3,IF(EA32="C+",2.5,IF(EA32="C",2,IF(EA32="D+",1.5,IF(EA32="D",1,0)))))))</f>
        <v>0</v>
      </c>
      <c r="EC32" s="20" t="str">
        <f>TEXT(EB32,"0.0")</f>
        <v>0.0</v>
      </c>
      <c r="ED32" s="46"/>
      <c r="EE32" s="416"/>
      <c r="EF32" s="417"/>
      <c r="EG32" s="65"/>
      <c r="EH32" s="45"/>
      <c r="EI32" s="17">
        <f>ROUND((EF32*0.4+EG32*0.6),1)</f>
        <v>0</v>
      </c>
      <c r="EJ32" s="18">
        <f>ROUND(MAX((EF32*0.4+EG32*0.6),(EF32*0.4+EH32*0.6)),1)</f>
        <v>0</v>
      </c>
      <c r="EK32" s="18"/>
      <c r="EL32" s="22" t="str">
        <f>IF(EJ32&gt;=8.5,"A",IF(EJ32&gt;=8,"B+",IF(EJ32&gt;=7,"B",IF(EJ32&gt;=6.5,"C+",IF(EJ32&gt;=5.5,"C",IF(EJ32&gt;=5,"D+",IF(EJ32&gt;=4,"D","F")))))))</f>
        <v>F</v>
      </c>
      <c r="EM32" s="20">
        <f>IF(EL32="A",4,IF(EL32="B+",3.5,IF(EL32="B",3,IF(EL32="C+",2.5,IF(EL32="C",2,IF(EL32="D+",1.5,IF(EL32="D",1,0)))))))</f>
        <v>0</v>
      </c>
      <c r="EN32" s="20" t="str">
        <f>TEXT(EM32,"0.0")</f>
        <v>0.0</v>
      </c>
      <c r="EO32" s="46"/>
      <c r="EP32" s="416"/>
      <c r="EQ32" s="417"/>
      <c r="ER32" s="45"/>
      <c r="ES32" s="45"/>
      <c r="ET32" s="17">
        <f>ROUND((EQ32*0.4+ER32*0.6),1)</f>
        <v>0</v>
      </c>
      <c r="EU32" s="18">
        <f>ROUND(MAX((EQ32*0.4+ER32*0.6),(EQ32*0.4+ES32*0.6)),1)</f>
        <v>0</v>
      </c>
      <c r="EV32" s="18"/>
      <c r="EW32" s="22" t="str">
        <f>IF(EU32&gt;=8.5,"A",IF(EU32&gt;=8,"B+",IF(EU32&gt;=7,"B",IF(EU32&gt;=6.5,"C+",IF(EU32&gt;=5.5,"C",IF(EU32&gt;=5,"D+",IF(EU32&gt;=4,"D","F")))))))</f>
        <v>F</v>
      </c>
      <c r="EX32" s="20">
        <f>IF(EW32="A",4,IF(EW32="B+",3.5,IF(EW32="B",3,IF(EW32="C+",2.5,IF(EW32="C",2,IF(EW32="D+",1.5,IF(EW32="D",1,0)))))))</f>
        <v>0</v>
      </c>
      <c r="EY32" s="20" t="str">
        <f>TEXT(EX32,"0.0")</f>
        <v>0.0</v>
      </c>
      <c r="EZ32" s="46"/>
      <c r="FA32" s="416"/>
      <c r="FB32" s="515">
        <f>CL32+CW32+DH32+DS32+ED32+EO32+EZ32</f>
        <v>0</v>
      </c>
      <c r="FC32" s="35" t="e">
        <f>(CJ32*CL32+CU32*CW32+DF32*DH32+DQ32*DS32+EB32*ED32+EM32*EO32+EX32*EZ32)/FB32</f>
        <v>#DIV/0!</v>
      </c>
      <c r="FD32" s="36" t="e">
        <f>TEXT(FC32,"0.00")</f>
        <v>#DIV/0!</v>
      </c>
      <c r="FE32" s="86" t="e">
        <f>IF(AND(FC32&lt;1),"Cảnh báo KQHT","Lên lớp")</f>
        <v>#DIV/0!</v>
      </c>
      <c r="FF32" s="501">
        <f>BU32+FB32</f>
        <v>6</v>
      </c>
      <c r="FG32" s="35" t="e">
        <f>(BU32*BV32+FB32*FC32)/FF32</f>
        <v>#DIV/0!</v>
      </c>
      <c r="FH32" s="36" t="e">
        <f>TEXT(FG32,"0.00")</f>
        <v>#DIV/0!</v>
      </c>
      <c r="FI32" s="530">
        <f>FA32+EP32+EE32+DT32+DI32+CX32+CM32+BT32+BI32+AX32+AM32+AB32</f>
        <v>6</v>
      </c>
      <c r="FJ32" s="502">
        <f>(FA32*EX32+EP32*EM32+EE32*EB32+DT32*DQ32+DI32*DF32+CX32*CU32+CM32*CJ32+BT32*BQ32+BI32*BF32+AX32*AU32+AM32*AJ32+AB32*Y32)/FI32</f>
        <v>2.25</v>
      </c>
      <c r="FK32" s="503" t="str">
        <f>IF(AND(FJ32&lt;1.2),"Cảnh báo KQHT","Lên lớp")</f>
        <v>Lên lớp</v>
      </c>
      <c r="FL32" s="539" t="s">
        <v>653</v>
      </c>
      <c r="FM32" s="417"/>
      <c r="FN32" s="65"/>
      <c r="FO32" s="65"/>
      <c r="FP32" s="17">
        <f>ROUND((FM32*0.4+FN32*0.6),1)</f>
        <v>0</v>
      </c>
      <c r="FQ32" s="18">
        <f>ROUND(MAX((FM32*0.4+FN32*0.6),(FM32*0.4+FO32*0.6)),1)</f>
        <v>0</v>
      </c>
      <c r="FR32" s="18"/>
      <c r="FS32" s="22" t="str">
        <f>IF(FQ32&gt;=8.5,"A",IF(FQ32&gt;=8,"B+",IF(FQ32&gt;=7,"B",IF(FQ32&gt;=6.5,"C+",IF(FQ32&gt;=5.5,"C",IF(FQ32&gt;=5,"D+",IF(FQ32&gt;=4,"D","F")))))))</f>
        <v>F</v>
      </c>
      <c r="FT32" s="20">
        <f>IF(FS32="A",4,IF(FS32="B+",3.5,IF(FS32="B",3,IF(FS32="C+",2.5,IF(FS32="C",2,IF(FS32="D+",1.5,IF(FS32="D",1,0)))))))</f>
        <v>0</v>
      </c>
      <c r="FU32" s="20" t="str">
        <f>TEXT(FT32,"0.0")</f>
        <v>0.0</v>
      </c>
      <c r="FV32" s="46"/>
      <c r="FW32" s="416"/>
      <c r="FX32" s="419">
        <v>0</v>
      </c>
      <c r="FY32" s="337"/>
      <c r="FZ32" s="337"/>
      <c r="GA32" s="45"/>
      <c r="GB32" s="45"/>
      <c r="GC32" s="45"/>
      <c r="GD32" s="45"/>
      <c r="GE32" s="45"/>
      <c r="GF32" s="45"/>
      <c r="GG32" s="46"/>
      <c r="GH32" s="454"/>
      <c r="GI32" s="417"/>
      <c r="GJ32" s="74"/>
      <c r="GK32" s="74"/>
      <c r="GL32" s="45"/>
      <c r="GM32" s="45"/>
      <c r="GN32" s="45"/>
      <c r="GO32" s="45"/>
      <c r="GP32" s="45"/>
      <c r="GQ32" s="45"/>
      <c r="GR32" s="46"/>
      <c r="GS32" s="454"/>
      <c r="GT32" s="417"/>
      <c r="GU32" s="74"/>
      <c r="GV32" s="74"/>
      <c r="GW32" s="45"/>
      <c r="GX32" s="45"/>
      <c r="GY32" s="45"/>
      <c r="GZ32" s="45"/>
      <c r="HA32" s="45"/>
      <c r="HB32" s="45"/>
      <c r="HC32" s="46"/>
      <c r="HD32" s="454"/>
      <c r="HE32" s="543"/>
      <c r="HF32" s="45"/>
      <c r="HG32" s="45"/>
      <c r="HH32" s="45"/>
      <c r="HI32" s="45"/>
      <c r="HJ32" s="45"/>
      <c r="HK32" s="45"/>
      <c r="HL32" s="45"/>
      <c r="HM32" s="45"/>
      <c r="HN32" s="46"/>
      <c r="HO32" s="454"/>
      <c r="HP32" s="543"/>
      <c r="HQ32" s="45"/>
      <c r="HR32" s="45"/>
      <c r="HS32" s="45"/>
      <c r="HT32" s="45"/>
      <c r="HU32" s="45"/>
      <c r="HV32" s="45"/>
      <c r="HW32" s="45"/>
      <c r="HX32" s="45"/>
      <c r="HY32" s="46"/>
      <c r="HZ32" s="454"/>
      <c r="IA32" s="543"/>
      <c r="IB32" s="45"/>
      <c r="IC32" s="45"/>
      <c r="ID32" s="45"/>
      <c r="IE32" s="45"/>
      <c r="IF32" s="45"/>
      <c r="IG32" s="45"/>
      <c r="IH32" s="45"/>
      <c r="II32" s="45"/>
      <c r="IJ32" s="46"/>
      <c r="IK32" s="454"/>
      <c r="IL32" s="543"/>
      <c r="IM32" s="45"/>
      <c r="IN32" s="45"/>
      <c r="IO32" s="45"/>
      <c r="IP32" s="45"/>
      <c r="IQ32" s="45"/>
      <c r="IR32" s="45"/>
      <c r="IS32" s="45"/>
      <c r="IT32" s="45"/>
      <c r="IU32" s="46"/>
      <c r="IV32" s="454"/>
      <c r="IW32" s="543"/>
      <c r="IX32" s="45"/>
      <c r="IY32" s="45"/>
      <c r="IZ32" s="45"/>
      <c r="JA32" s="45"/>
      <c r="JB32" s="45"/>
      <c r="JC32" s="45"/>
      <c r="JD32" s="45"/>
      <c r="JE32" s="45"/>
      <c r="JF32" s="46"/>
      <c r="JG32" s="454"/>
    </row>
    <row r="33" spans="1:114" s="45" customFormat="1" ht="18.75" customHeight="1">
      <c r="A33" s="108">
        <v>5</v>
      </c>
      <c r="B33" s="109" t="s">
        <v>87</v>
      </c>
      <c r="C33" s="79" t="s">
        <v>138</v>
      </c>
      <c r="D33" s="117" t="s">
        <v>93</v>
      </c>
      <c r="E33" s="120" t="s">
        <v>94</v>
      </c>
      <c r="F33" s="135" t="s">
        <v>539</v>
      </c>
      <c r="G33" s="110" t="s">
        <v>117</v>
      </c>
      <c r="H33" s="110" t="s">
        <v>8</v>
      </c>
      <c r="I33" s="278" t="s">
        <v>416</v>
      </c>
      <c r="J33" s="102"/>
      <c r="K33" s="102"/>
      <c r="L33" s="22"/>
      <c r="M33" s="20"/>
      <c r="N33" s="9"/>
      <c r="O33" s="9"/>
      <c r="P33" s="22"/>
      <c r="Q33" s="39"/>
      <c r="R33" s="26">
        <v>0</v>
      </c>
      <c r="S33" s="13"/>
      <c r="T33" s="14"/>
      <c r="U33" s="11">
        <f>ROUND((R33*0.4+S33*0.6),1)</f>
        <v>0</v>
      </c>
      <c r="V33" s="16">
        <f>ROUND(MAX((R33*0.4+S33*0.6),(R33*0.4+T33*0.6)),1)</f>
        <v>0</v>
      </c>
      <c r="W33" s="16"/>
      <c r="X33" s="22" t="str">
        <f>IF(V33&gt;=8.5,"A",IF(V33&gt;=8,"B+",IF(V33&gt;=7,"B",IF(V33&gt;=6.5,"C+",IF(V33&gt;=5.5,"C",IF(V33&gt;=5,"D+",IF(V33&gt;=4,"D","F")))))))</f>
        <v>F</v>
      </c>
      <c r="Y33" s="20">
        <f>IF(X33="A",4,IF(X33="B+",3.5,IF(X33="B",3,IF(X33="C+",2.5,IF(X33="C",2,IF(X33="D+",1.5,IF(X33="D",1,0)))))))</f>
        <v>0</v>
      </c>
      <c r="Z33" s="39" t="str">
        <f>TEXT(Y33,"0.0")</f>
        <v>0.0</v>
      </c>
      <c r="AA33" s="46">
        <v>2</v>
      </c>
      <c r="AB33" s="92"/>
      <c r="AC33" s="239">
        <v>0</v>
      </c>
      <c r="AD33" s="13"/>
      <c r="AE33" s="14"/>
      <c r="AF33" s="11">
        <f t="shared" si="483"/>
        <v>0</v>
      </c>
      <c r="AG33" s="16">
        <f t="shared" si="484"/>
        <v>0</v>
      </c>
      <c r="AH33" s="16"/>
      <c r="AI33" s="22" t="str">
        <f t="shared" si="485"/>
        <v>F</v>
      </c>
      <c r="AJ33" s="20">
        <f t="shared" si="486"/>
        <v>0</v>
      </c>
      <c r="AK33" s="39" t="str">
        <f t="shared" si="487"/>
        <v>0.0</v>
      </c>
      <c r="AL33" s="46">
        <v>3</v>
      </c>
      <c r="AM33" s="97"/>
      <c r="AN33" s="169">
        <v>0</v>
      </c>
      <c r="AO33" s="13"/>
      <c r="AP33" s="14"/>
      <c r="AQ33" s="11">
        <f t="shared" si="488"/>
        <v>0</v>
      </c>
      <c r="AR33" s="16">
        <f t="shared" si="489"/>
        <v>0</v>
      </c>
      <c r="AS33" s="16"/>
      <c r="AT33" s="22" t="str">
        <f t="shared" si="490"/>
        <v>F</v>
      </c>
      <c r="AU33" s="20">
        <f t="shared" si="491"/>
        <v>0</v>
      </c>
      <c r="AV33" s="39" t="str">
        <f t="shared" si="492"/>
        <v>0.0</v>
      </c>
      <c r="AW33" s="46">
        <v>3</v>
      </c>
      <c r="AX33" s="92"/>
      <c r="AY33" s="261"/>
      <c r="AZ33" s="13"/>
      <c r="BA33" s="14"/>
      <c r="BB33" s="11">
        <f>ROUND((AY33*0.4+AZ33*0.6),1)</f>
        <v>0</v>
      </c>
      <c r="BC33" s="16">
        <f>ROUND(MAX((AY33*0.4+AZ33*0.6),(AY33*0.4+BA33*0.6)),1)</f>
        <v>0</v>
      </c>
      <c r="BD33" s="16"/>
      <c r="BE33" s="22" t="str">
        <f>IF(BC33&gt;=8.5,"A",IF(BC33&gt;=8,"B+",IF(BC33&gt;=7,"B",IF(BC33&gt;=6.5,"C+",IF(BC33&gt;=5.5,"C",IF(BC33&gt;=5,"D+",IF(BC33&gt;=4,"D","F")))))))</f>
        <v>F</v>
      </c>
      <c r="BF33" s="20">
        <f>IF(BE33="A",4,IF(BE33="B+",3.5,IF(BE33="B",3,IF(BE33="C+",2.5,IF(BE33="C",2,IF(BE33="D+",1.5,IF(BE33="D",1,0)))))))</f>
        <v>0</v>
      </c>
      <c r="BG33" s="39" t="str">
        <f>TEXT(BF33,"0.0")</f>
        <v>0.0</v>
      </c>
      <c r="BH33" s="46">
        <v>3</v>
      </c>
      <c r="BI33" s="92"/>
      <c r="BJ33" s="26">
        <v>0</v>
      </c>
      <c r="BK33" s="13"/>
      <c r="BL33" s="14"/>
      <c r="BM33" s="17">
        <f>ROUND((BJ33*0.4+BK33*0.6),1)</f>
        <v>0</v>
      </c>
      <c r="BN33" s="18">
        <f>ROUND(MAX((BJ33*0.4+BK33*0.6),(BJ33*0.4+BL33*0.6)),1)</f>
        <v>0</v>
      </c>
      <c r="BO33" s="18"/>
      <c r="BP33" s="22" t="str">
        <f>IF(BN33&gt;=8.5,"A",IF(BN33&gt;=8,"B+",IF(BN33&gt;=7,"B",IF(BN33&gt;=6.5,"C+",IF(BN33&gt;=5.5,"C",IF(BN33&gt;=5,"D+",IF(BN33&gt;=4,"D","F")))))))</f>
        <v>F</v>
      </c>
      <c r="BQ33" s="20">
        <f>IF(BP33="A",4,IF(BP33="B+",3.5,IF(BP33="B",3,IF(BP33="C+",2.5,IF(BP33="C",2,IF(BP33="D+",1.5,IF(BP33="D",1,0)))))))</f>
        <v>0</v>
      </c>
      <c r="BR33" s="20" t="str">
        <f>TEXT(BQ33,"0.0")</f>
        <v>0.0</v>
      </c>
      <c r="BS33" s="46">
        <v>5</v>
      </c>
      <c r="BT33" s="92"/>
      <c r="BU33" s="289">
        <f>AA33+AL33+AW33+BH33+BS33</f>
        <v>16</v>
      </c>
      <c r="BV33" s="35">
        <f>(Y33*AA33+AJ33*AL33+AU33*AW33+BF33*BH33+BQ33*BS33)/BU33</f>
        <v>0</v>
      </c>
      <c r="BW33" s="36" t="str">
        <f>TEXT(BV33,"0.00")</f>
        <v>0.00</v>
      </c>
      <c r="BX33" s="37" t="str">
        <f>IF(AND(BV33&lt;0.8),"Cảnh báo KQHT","Lên lớp")</f>
        <v>Cảnh báo KQHT</v>
      </c>
      <c r="BY33" s="290">
        <f>AB33+AM33+AX33+BI33+BT33</f>
        <v>0</v>
      </c>
      <c r="BZ33" s="291" t="e">
        <f xml:space="preserve"> (Y33*AB33+AJ33*AM33+AU33*AX33+BF33*BI33+BQ33*BT33)/BY33</f>
        <v>#DIV/0!</v>
      </c>
      <c r="CA33" s="37" t="e">
        <f>IF(AND(BZ33&lt;1.2),"Cảnh báo KQHT","Lên lớp")</f>
        <v>#DIV/0!</v>
      </c>
      <c r="CB33" s="391" t="s">
        <v>464</v>
      </c>
      <c r="CC33" s="394"/>
      <c r="CD33" s="65"/>
      <c r="CE33" s="65"/>
      <c r="CF33" s="17">
        <f>ROUND((CC33*0.4+CD33*0.6),1)</f>
        <v>0</v>
      </c>
      <c r="CG33" s="18">
        <f>ROUND(MAX((CC33*0.4+CD33*0.6),(CC33*0.4+CE33*0.6)),1)</f>
        <v>0</v>
      </c>
      <c r="CH33" s="18"/>
      <c r="CI33" s="22" t="str">
        <f>IF(CG33&gt;=8.5,"A",IF(CG33&gt;=8,"B+",IF(CG33&gt;=7,"B",IF(CG33&gt;=6.5,"C+",IF(CG33&gt;=5.5,"C",IF(CG33&gt;=5,"D+",IF(CG33&gt;=4,"D","F")))))))</f>
        <v>F</v>
      </c>
      <c r="CJ33" s="20">
        <f>IF(CI33="A",4,IF(CI33="B+",3.5,IF(CI33="B",3,IF(CI33="C+",2.5,IF(CI33="C",2,IF(CI33="D+",1.5,IF(CI33="D",1,0)))))))</f>
        <v>0</v>
      </c>
      <c r="CK33" s="20" t="str">
        <f>TEXT(CJ33,"0.0")</f>
        <v>0.0</v>
      </c>
      <c r="CL33" s="46"/>
      <c r="CM33" s="92"/>
      <c r="CN33" s="406"/>
      <c r="CO33" s="65"/>
      <c r="CQ33" s="17">
        <f>ROUND((CN33*0.4+CO33*0.6),1)</f>
        <v>0</v>
      </c>
      <c r="CR33" s="18">
        <f>ROUND(MAX((CN33*0.4+CO33*0.6),(CN33*0.4+CP33*0.6)),1)</f>
        <v>0</v>
      </c>
      <c r="CS33" s="18"/>
      <c r="CT33" s="22" t="str">
        <f>IF(CR33&gt;=8.5,"A",IF(CR33&gt;=8,"B+",IF(CR33&gt;=7,"B",IF(CR33&gt;=6.5,"C+",IF(CR33&gt;=5.5,"C",IF(CR33&gt;=5,"D+",IF(CR33&gt;=4,"D","F")))))))</f>
        <v>F</v>
      </c>
      <c r="CU33" s="20">
        <f>IF(CT33="A",4,IF(CT33="B+",3.5,IF(CT33="B",3,IF(CT33="C+",2.5,IF(CT33="C",2,IF(CT33="D+",1.5,IF(CT33="D",1,0)))))))</f>
        <v>0</v>
      </c>
      <c r="CV33" s="20" t="str">
        <f>TEXT(CU33,"0.0")</f>
        <v>0.0</v>
      </c>
      <c r="CW33" s="46"/>
      <c r="CX33" s="225"/>
      <c r="CY33" s="417"/>
      <c r="CZ33" s="74"/>
      <c r="DA33" s="74"/>
      <c r="DH33" s="46">
        <v>3</v>
      </c>
      <c r="DI33" s="454"/>
      <c r="DJ33" s="226"/>
    </row>
    <row r="34" spans="1:114" s="45" customFormat="1" ht="18.75" customHeight="1">
      <c r="A34" s="108">
        <v>8</v>
      </c>
      <c r="B34" s="109" t="s">
        <v>87</v>
      </c>
      <c r="C34" s="79" t="s">
        <v>141</v>
      </c>
      <c r="D34" s="117" t="s">
        <v>97</v>
      </c>
      <c r="E34" s="120" t="s">
        <v>46</v>
      </c>
      <c r="F34" s="135" t="s">
        <v>539</v>
      </c>
      <c r="G34" s="110" t="s">
        <v>120</v>
      </c>
      <c r="H34" s="110" t="s">
        <v>8</v>
      </c>
      <c r="I34" s="278" t="s">
        <v>378</v>
      </c>
      <c r="J34" s="102">
        <v>5.5</v>
      </c>
      <c r="K34" s="102"/>
      <c r="L34" s="22"/>
      <c r="M34" s="20"/>
      <c r="N34" s="9"/>
      <c r="O34" s="9"/>
      <c r="P34" s="22"/>
      <c r="Q34" s="39"/>
      <c r="R34" s="12">
        <v>5.7</v>
      </c>
      <c r="S34" s="13">
        <v>8</v>
      </c>
      <c r="T34" s="14"/>
      <c r="U34" s="11">
        <f>ROUND((R34*0.4+S34*0.6),1)</f>
        <v>7.1</v>
      </c>
      <c r="V34" s="16">
        <f>ROUND(MAX((R34*0.4+S34*0.6),(R34*0.4+T34*0.6)),1)</f>
        <v>7.1</v>
      </c>
      <c r="W34" s="16"/>
      <c r="X34" s="22" t="str">
        <f>IF(V34&gt;=8.5,"A",IF(V34&gt;=8,"B+",IF(V34&gt;=7,"B",IF(V34&gt;=6.5,"C+",IF(V34&gt;=5.5,"C",IF(V34&gt;=5,"D+",IF(V34&gt;=4,"D","F")))))))</f>
        <v>B</v>
      </c>
      <c r="Y34" s="20">
        <f>IF(X34="A",4,IF(X34="B+",3.5,IF(X34="B",3,IF(X34="C+",2.5,IF(X34="C",2,IF(X34="D+",1.5,IF(X34="D",1,0)))))))</f>
        <v>3</v>
      </c>
      <c r="Z34" s="39" t="str">
        <f>TEXT(Y34,"0.0")</f>
        <v>3.0</v>
      </c>
      <c r="AA34" s="46">
        <v>2</v>
      </c>
      <c r="AB34" s="92">
        <v>2</v>
      </c>
      <c r="AC34" s="168">
        <v>6.7</v>
      </c>
      <c r="AD34" s="13">
        <v>7</v>
      </c>
      <c r="AE34" s="14"/>
      <c r="AF34" s="11">
        <f t="shared" si="483"/>
        <v>6.9</v>
      </c>
      <c r="AG34" s="16">
        <f t="shared" si="484"/>
        <v>6.9</v>
      </c>
      <c r="AH34" s="16"/>
      <c r="AI34" s="22" t="str">
        <f t="shared" si="485"/>
        <v>C+</v>
      </c>
      <c r="AJ34" s="20">
        <f t="shared" si="486"/>
        <v>2.5</v>
      </c>
      <c r="AK34" s="39" t="str">
        <f t="shared" si="487"/>
        <v>2.5</v>
      </c>
      <c r="AL34" s="46">
        <v>3</v>
      </c>
      <c r="AM34" s="97">
        <v>3</v>
      </c>
      <c r="AN34" s="66">
        <v>5</v>
      </c>
      <c r="AO34" s="13">
        <v>5</v>
      </c>
      <c r="AP34" s="14"/>
      <c r="AQ34" s="11">
        <f t="shared" si="488"/>
        <v>5</v>
      </c>
      <c r="AR34" s="16">
        <f t="shared" si="489"/>
        <v>5</v>
      </c>
      <c r="AS34" s="16"/>
      <c r="AT34" s="22" t="str">
        <f t="shared" si="490"/>
        <v>D+</v>
      </c>
      <c r="AU34" s="20">
        <f t="shared" si="491"/>
        <v>1.5</v>
      </c>
      <c r="AV34" s="39" t="str">
        <f t="shared" si="492"/>
        <v>1.5</v>
      </c>
      <c r="AW34" s="46">
        <v>3</v>
      </c>
      <c r="AX34" s="92">
        <v>3</v>
      </c>
      <c r="AY34" s="260">
        <v>5</v>
      </c>
      <c r="AZ34" s="13">
        <v>4</v>
      </c>
      <c r="BA34" s="14"/>
      <c r="BB34" s="11">
        <f>ROUND((AY34*0.4+AZ34*0.6),1)</f>
        <v>4.4000000000000004</v>
      </c>
      <c r="BC34" s="16">
        <f>ROUND(MAX((AY34*0.4+AZ34*0.6),(AY34*0.4+BA34*0.6)),1)</f>
        <v>4.4000000000000004</v>
      </c>
      <c r="BD34" s="16"/>
      <c r="BE34" s="22" t="str">
        <f>IF(BC34&gt;=8.5,"A",IF(BC34&gt;=8,"B+",IF(BC34&gt;=7,"B",IF(BC34&gt;=6.5,"C+",IF(BC34&gt;=5.5,"C",IF(BC34&gt;=5,"D+",IF(BC34&gt;=4,"D","F")))))))</f>
        <v>D</v>
      </c>
      <c r="BF34" s="20">
        <f>IF(BE34="A",4,IF(BE34="B+",3.5,IF(BE34="B",3,IF(BE34="C+",2.5,IF(BE34="C",2,IF(BE34="D+",1.5,IF(BE34="D",1,0)))))))</f>
        <v>1</v>
      </c>
      <c r="BG34" s="39" t="str">
        <f>TEXT(BF34,"0.0")</f>
        <v>1.0</v>
      </c>
      <c r="BH34" s="46">
        <v>3</v>
      </c>
      <c r="BI34" s="92">
        <v>3</v>
      </c>
      <c r="BJ34" s="12">
        <v>8</v>
      </c>
      <c r="BK34" s="13">
        <v>5</v>
      </c>
      <c r="BL34" s="14"/>
      <c r="BM34" s="17">
        <f>ROUND((BJ34*0.4+BK34*0.6),1)</f>
        <v>6.2</v>
      </c>
      <c r="BN34" s="18">
        <f>ROUND(MAX((BJ34*0.4+BK34*0.6),(BJ34*0.4+BL34*0.6)),1)</f>
        <v>6.2</v>
      </c>
      <c r="BO34" s="18"/>
      <c r="BP34" s="22" t="str">
        <f>IF(BN34&gt;=8.5,"A",IF(BN34&gt;=8,"B+",IF(BN34&gt;=7,"B",IF(BN34&gt;=6.5,"C+",IF(BN34&gt;=5.5,"C",IF(BN34&gt;=5,"D+",IF(BN34&gt;=4,"D","F")))))))</f>
        <v>C</v>
      </c>
      <c r="BQ34" s="20">
        <f>IF(BP34="A",4,IF(BP34="B+",3.5,IF(BP34="B",3,IF(BP34="C+",2.5,IF(BP34="C",2,IF(BP34="D+",1.5,IF(BP34="D",1,0)))))))</f>
        <v>2</v>
      </c>
      <c r="BR34" s="20" t="str">
        <f>TEXT(BQ34,"0.0")</f>
        <v>2.0</v>
      </c>
      <c r="BS34" s="46">
        <v>5</v>
      </c>
      <c r="BT34" s="92">
        <v>5</v>
      </c>
      <c r="BU34" s="289">
        <f>AA34+AL34+AW34+BH34+BS34</f>
        <v>16</v>
      </c>
      <c r="BV34" s="35">
        <f>(Y34*AA34+AJ34*AL34+AU34*AW34+BF34*BH34+BQ34*BS34)/BU34</f>
        <v>1.9375</v>
      </c>
      <c r="BW34" s="36" t="str">
        <f>TEXT(BV34,"0.00")</f>
        <v>1.94</v>
      </c>
      <c r="BX34" s="37" t="str">
        <f>IF(AND(BV34&lt;0.8),"Cảnh báo KQHT","Lên lớp")</f>
        <v>Lên lớp</v>
      </c>
      <c r="BY34" s="290">
        <f>AB34+AM34+AX34+BI34+BT34</f>
        <v>16</v>
      </c>
      <c r="BZ34" s="291">
        <f xml:space="preserve"> (Y34*AB34+AJ34*AM34+AU34*AX34+BF34*BI34+BQ34*BT34)/BY34</f>
        <v>1.9375</v>
      </c>
      <c r="CA34" s="37" t="str">
        <f>IF(AND(BZ34&lt;1.2),"Cảnh báo KQHT","Lên lớp")</f>
        <v>Lên lớp</v>
      </c>
      <c r="CB34" s="391"/>
      <c r="CC34" s="395">
        <v>0</v>
      </c>
      <c r="CD34" s="65"/>
      <c r="CE34" s="65"/>
      <c r="CF34" s="17">
        <f>ROUND((CC34*0.4+CD34*0.6),1)</f>
        <v>0</v>
      </c>
      <c r="CG34" s="18">
        <f>ROUND(MAX((CC34*0.4+CD34*0.6),(CC34*0.4+CE34*0.6)),1)</f>
        <v>0</v>
      </c>
      <c r="CH34" s="18"/>
      <c r="CI34" s="22" t="str">
        <f>IF(CG34&gt;=8.5,"A",IF(CG34&gt;=8,"B+",IF(CG34&gt;=7,"B",IF(CG34&gt;=6.5,"C+",IF(CG34&gt;=5.5,"C",IF(CG34&gt;=5,"D+",IF(CG34&gt;=4,"D","F")))))))</f>
        <v>F</v>
      </c>
      <c r="CJ34" s="20">
        <f>IF(CI34="A",4,IF(CI34="B+",3.5,IF(CI34="B",3,IF(CI34="C+",2.5,IF(CI34="C",2,IF(CI34="D+",1.5,IF(CI34="D",1,0)))))))</f>
        <v>0</v>
      </c>
      <c r="CK34" s="20" t="str">
        <f>TEXT(CJ34,"0.0")</f>
        <v>0.0</v>
      </c>
      <c r="CL34" s="46">
        <v>2</v>
      </c>
      <c r="CM34" s="92"/>
      <c r="CN34" s="410"/>
      <c r="CO34" s="65"/>
      <c r="CQ34" s="17">
        <f>ROUND((CN34*0.4+CO34*0.6),1)</f>
        <v>0</v>
      </c>
      <c r="CR34" s="18">
        <f>ROUND(MAX((CN34*0.4+CO34*0.6),(CN34*0.4+CP34*0.6)),1)</f>
        <v>0</v>
      </c>
      <c r="CS34" s="18"/>
      <c r="CT34" s="22" t="str">
        <f>IF(CR34&gt;=8.5,"A",IF(CR34&gt;=8,"B+",IF(CR34&gt;=7,"B",IF(CR34&gt;=6.5,"C+",IF(CR34&gt;=5.5,"C",IF(CR34&gt;=5,"D+",IF(CR34&gt;=4,"D","F")))))))</f>
        <v>F</v>
      </c>
      <c r="CU34" s="20">
        <f>IF(CT34="A",4,IF(CT34="B+",3.5,IF(CT34="B",3,IF(CT34="C+",2.5,IF(CT34="C",2,IF(CT34="D+",1.5,IF(CT34="D",1,0)))))))</f>
        <v>0</v>
      </c>
      <c r="CV34" s="20" t="str">
        <f>TEXT(CU34,"0.0")</f>
        <v>0.0</v>
      </c>
      <c r="CW34" s="46">
        <v>2</v>
      </c>
      <c r="CX34" s="225"/>
      <c r="CY34" s="419"/>
      <c r="CZ34" s="74"/>
      <c r="DA34" s="74"/>
      <c r="DH34" s="46">
        <v>3</v>
      </c>
      <c r="DI34" s="454"/>
      <c r="DJ34" s="226"/>
    </row>
    <row r="35" spans="1:114" s="45" customFormat="1" ht="18.75" customHeight="1">
      <c r="A35" s="108">
        <v>18</v>
      </c>
      <c r="B35" s="109" t="s">
        <v>87</v>
      </c>
      <c r="C35" s="113" t="s">
        <v>151</v>
      </c>
      <c r="D35" s="117" t="s">
        <v>98</v>
      </c>
      <c r="E35" s="120" t="s">
        <v>106</v>
      </c>
      <c r="F35" s="135" t="s">
        <v>539</v>
      </c>
      <c r="G35" s="110" t="s">
        <v>130</v>
      </c>
      <c r="H35" s="110" t="s">
        <v>8</v>
      </c>
      <c r="I35" s="278" t="s">
        <v>357</v>
      </c>
      <c r="J35" s="102"/>
      <c r="K35" s="102"/>
      <c r="L35" s="22"/>
      <c r="M35" s="20"/>
      <c r="N35" s="9"/>
      <c r="O35" s="9"/>
      <c r="P35" s="22"/>
      <c r="Q35" s="39"/>
      <c r="R35" s="12">
        <v>5.7</v>
      </c>
      <c r="S35" s="13">
        <v>5</v>
      </c>
      <c r="T35" s="14"/>
      <c r="U35" s="11">
        <f>ROUND((R35*0.4+S35*0.6),1)</f>
        <v>5.3</v>
      </c>
      <c r="V35" s="16">
        <f>ROUND(MAX((R35*0.4+S35*0.6),(R35*0.4+T35*0.6)),1)</f>
        <v>5.3</v>
      </c>
      <c r="W35" s="16"/>
      <c r="X35" s="22" t="str">
        <f>IF(V35&gt;=8.5,"A",IF(V35&gt;=8,"B+",IF(V35&gt;=7,"B",IF(V35&gt;=6.5,"C+",IF(V35&gt;=5.5,"C",IF(V35&gt;=5,"D+",IF(V35&gt;=4,"D","F")))))))</f>
        <v>D+</v>
      </c>
      <c r="Y35" s="20">
        <f>IF(X35="A",4,IF(X35="B+",3.5,IF(X35="B",3,IF(X35="C+",2.5,IF(X35="C",2,IF(X35="D+",1.5,IF(X35="D",1,0)))))))</f>
        <v>1.5</v>
      </c>
      <c r="Z35" s="39" t="str">
        <f>TEXT(Y35,"0.0")</f>
        <v>1.5</v>
      </c>
      <c r="AA35" s="46">
        <v>2</v>
      </c>
      <c r="AB35" s="92">
        <v>2</v>
      </c>
      <c r="AC35" s="239">
        <v>0</v>
      </c>
      <c r="AD35" s="13"/>
      <c r="AE35" s="14"/>
      <c r="AF35" s="11">
        <f t="shared" si="483"/>
        <v>0</v>
      </c>
      <c r="AG35" s="16">
        <f t="shared" si="484"/>
        <v>0</v>
      </c>
      <c r="AH35" s="16"/>
      <c r="AI35" s="22" t="str">
        <f t="shared" si="485"/>
        <v>F</v>
      </c>
      <c r="AJ35" s="20">
        <f t="shared" si="486"/>
        <v>0</v>
      </c>
      <c r="AK35" s="39" t="str">
        <f t="shared" si="487"/>
        <v>0.0</v>
      </c>
      <c r="AL35" s="46">
        <v>3</v>
      </c>
      <c r="AM35" s="97"/>
      <c r="AN35" s="169">
        <v>3</v>
      </c>
      <c r="AO35" s="13"/>
      <c r="AP35" s="14"/>
      <c r="AQ35" s="11">
        <f t="shared" si="488"/>
        <v>1.2</v>
      </c>
      <c r="AR35" s="16">
        <f t="shared" si="489"/>
        <v>1.2</v>
      </c>
      <c r="AS35" s="16"/>
      <c r="AT35" s="22" t="str">
        <f t="shared" si="490"/>
        <v>F</v>
      </c>
      <c r="AU35" s="20">
        <f t="shared" si="491"/>
        <v>0</v>
      </c>
      <c r="AV35" s="39" t="str">
        <f t="shared" si="492"/>
        <v>0.0</v>
      </c>
      <c r="AW35" s="46">
        <v>3</v>
      </c>
      <c r="AX35" s="92"/>
      <c r="AY35" s="261">
        <v>4.7</v>
      </c>
      <c r="AZ35" s="13"/>
      <c r="BA35" s="14"/>
      <c r="BB35" s="11">
        <f>ROUND((AY35*0.4+AZ35*0.6),1)</f>
        <v>1.9</v>
      </c>
      <c r="BC35" s="16">
        <f>ROUND(MAX((AY35*0.4+AZ35*0.6),(AY35*0.4+BA35*0.6)),1)</f>
        <v>1.9</v>
      </c>
      <c r="BD35" s="16"/>
      <c r="BE35" s="22" t="str">
        <f>IF(BC35&gt;=8.5,"A",IF(BC35&gt;=8,"B+",IF(BC35&gt;=7,"B",IF(BC35&gt;=6.5,"C+",IF(BC35&gt;=5.5,"C",IF(BC35&gt;=5,"D+",IF(BC35&gt;=4,"D","F")))))))</f>
        <v>F</v>
      </c>
      <c r="BF35" s="20">
        <f>IF(BE35="A",4,IF(BE35="B+",3.5,IF(BE35="B",3,IF(BE35="C+",2.5,IF(BE35="C",2,IF(BE35="D+",1.5,IF(BE35="D",1,0)))))))</f>
        <v>0</v>
      </c>
      <c r="BG35" s="39" t="str">
        <f>TEXT(BF35,"0.0")</f>
        <v>0.0</v>
      </c>
      <c r="BH35" s="46">
        <v>3</v>
      </c>
      <c r="BI35" s="92"/>
      <c r="BJ35" s="26">
        <v>0.8</v>
      </c>
      <c r="BK35" s="13"/>
      <c r="BL35" s="14"/>
      <c r="BM35" s="17">
        <f>ROUND((BJ35*0.4+BK35*0.6),1)</f>
        <v>0.3</v>
      </c>
      <c r="BN35" s="18">
        <f>ROUND(MAX((BJ35*0.4+BK35*0.6),(BJ35*0.4+BL35*0.6)),1)</f>
        <v>0.3</v>
      </c>
      <c r="BO35" s="18"/>
      <c r="BP35" s="22" t="str">
        <f>IF(BN35&gt;=8.5,"A",IF(BN35&gt;=8,"B+",IF(BN35&gt;=7,"B",IF(BN35&gt;=6.5,"C+",IF(BN35&gt;=5.5,"C",IF(BN35&gt;=5,"D+",IF(BN35&gt;=4,"D","F")))))))</f>
        <v>F</v>
      </c>
      <c r="BQ35" s="20">
        <f>IF(BP35="A",4,IF(BP35="B+",3.5,IF(BP35="B",3,IF(BP35="C+",2.5,IF(BP35="C",2,IF(BP35="D+",1.5,IF(BP35="D",1,0)))))))</f>
        <v>0</v>
      </c>
      <c r="BR35" s="20" t="str">
        <f>TEXT(BQ35,"0.0")</f>
        <v>0.0</v>
      </c>
      <c r="BS35" s="46">
        <v>5</v>
      </c>
      <c r="BT35" s="92"/>
      <c r="BU35" s="289">
        <f>AA35+AL35+AW35+BH35+BS35</f>
        <v>16</v>
      </c>
      <c r="BV35" s="35">
        <f>(Y35*AA35+AJ35*AL35+AU35*AW35+BF35*BH35+BQ35*BS35)/BU35</f>
        <v>0.1875</v>
      </c>
      <c r="BW35" s="36" t="str">
        <f>TEXT(BV35,"0.00")</f>
        <v>0.19</v>
      </c>
      <c r="BX35" s="37" t="str">
        <f>IF(AND(BV35&lt;0.8),"Cảnh báo KQHT","Lên lớp")</f>
        <v>Cảnh báo KQHT</v>
      </c>
      <c r="BY35" s="290">
        <f>AB35+AM35+AX35+BI35+BT35</f>
        <v>2</v>
      </c>
      <c r="BZ35" s="291">
        <f xml:space="preserve"> (Y35*AB35+AJ35*AM35+AU35*AX35+BF35*BI35+BQ35*BT35)/BY35</f>
        <v>1.5</v>
      </c>
      <c r="CA35" s="37" t="str">
        <f>IF(AND(BZ35&lt;1.2),"Cảnh báo KQHT","Lên lớp")</f>
        <v>Lên lớp</v>
      </c>
      <c r="CB35" s="391" t="s">
        <v>464</v>
      </c>
      <c r="CC35" s="394"/>
      <c r="CD35" s="65"/>
      <c r="CE35" s="65"/>
      <c r="CF35" s="17">
        <f>ROUND((CC35*0.4+CD35*0.6),1)</f>
        <v>0</v>
      </c>
      <c r="CG35" s="18">
        <f>ROUND(MAX((CC35*0.4+CD35*0.6),(CC35*0.4+CE35*0.6)),1)</f>
        <v>0</v>
      </c>
      <c r="CH35" s="18"/>
      <c r="CI35" s="22" t="str">
        <f>IF(CG35&gt;=8.5,"A",IF(CG35&gt;=8,"B+",IF(CG35&gt;=7,"B",IF(CG35&gt;=6.5,"C+",IF(CG35&gt;=5.5,"C",IF(CG35&gt;=5,"D+",IF(CG35&gt;=4,"D","F")))))))</f>
        <v>F</v>
      </c>
      <c r="CJ35" s="20">
        <f>IF(CI35="A",4,IF(CI35="B+",3.5,IF(CI35="B",3,IF(CI35="C+",2.5,IF(CI35="C",2,IF(CI35="D+",1.5,IF(CI35="D",1,0)))))))</f>
        <v>0</v>
      </c>
      <c r="CK35" s="20" t="str">
        <f>TEXT(CJ35,"0.0")</f>
        <v>0.0</v>
      </c>
      <c r="CL35" s="46"/>
      <c r="CM35" s="92"/>
      <c r="CN35" s="406"/>
      <c r="CO35" s="65"/>
      <c r="CQ35" s="17">
        <f>ROUND((CN35*0.4+CO35*0.6),1)</f>
        <v>0</v>
      </c>
      <c r="CR35" s="18">
        <f>ROUND(MAX((CN35*0.4+CO35*0.6),(CN35*0.4+CP35*0.6)),1)</f>
        <v>0</v>
      </c>
      <c r="CS35" s="18"/>
      <c r="CT35" s="22" t="str">
        <f>IF(CR35&gt;=8.5,"A",IF(CR35&gt;=8,"B+",IF(CR35&gt;=7,"B",IF(CR35&gt;=6.5,"C+",IF(CR35&gt;=5.5,"C",IF(CR35&gt;=5,"D+",IF(CR35&gt;=4,"D","F")))))))</f>
        <v>F</v>
      </c>
      <c r="CU35" s="20">
        <f>IF(CT35="A",4,IF(CT35="B+",3.5,IF(CT35="B",3,IF(CT35="C+",2.5,IF(CT35="C",2,IF(CT35="D+",1.5,IF(CT35="D",1,0)))))))</f>
        <v>0</v>
      </c>
      <c r="CV35" s="20" t="str">
        <f>TEXT(CU35,"0.0")</f>
        <v>0.0</v>
      </c>
      <c r="CW35" s="46"/>
      <c r="CX35" s="225"/>
      <c r="CY35" s="417"/>
      <c r="CZ35" s="74"/>
      <c r="DA35" s="74"/>
      <c r="DH35" s="46">
        <v>3</v>
      </c>
      <c r="DI35" s="454"/>
      <c r="DJ35" s="226"/>
    </row>
    <row r="36" spans="1:114" ht="18">
      <c r="A36" s="197">
        <v>25</v>
      </c>
      <c r="B36" s="198" t="s">
        <v>87</v>
      </c>
      <c r="C36" s="240" t="s">
        <v>339</v>
      </c>
      <c r="D36" s="241" t="s">
        <v>340</v>
      </c>
      <c r="E36" s="242" t="s">
        <v>94</v>
      </c>
      <c r="F36" s="47" t="s">
        <v>455</v>
      </c>
      <c r="G36" s="249">
        <v>36757</v>
      </c>
      <c r="H36" s="49" t="s">
        <v>8</v>
      </c>
      <c r="I36" s="49" t="s">
        <v>435</v>
      </c>
      <c r="J36" s="229">
        <v>6</v>
      </c>
      <c r="K36" s="229"/>
      <c r="L36" s="47"/>
      <c r="M36" s="47"/>
      <c r="N36" s="47"/>
      <c r="O36" s="47"/>
      <c r="P36" s="47"/>
      <c r="Q36" s="207"/>
      <c r="R36" s="208"/>
      <c r="S36" s="47"/>
      <c r="T36" s="47"/>
      <c r="U36" s="47"/>
      <c r="V36" s="47"/>
      <c r="W36" s="47"/>
      <c r="X36" s="47"/>
      <c r="Y36" s="47"/>
      <c r="Z36" s="47"/>
      <c r="AA36" s="47"/>
      <c r="AB36" s="209"/>
      <c r="AC36" s="284">
        <v>0</v>
      </c>
      <c r="AD36" s="47"/>
      <c r="AE36" s="47"/>
      <c r="AF36" s="41">
        <f t="shared" si="483"/>
        <v>0</v>
      </c>
      <c r="AG36" s="42">
        <f t="shared" si="484"/>
        <v>0</v>
      </c>
      <c r="AH36" s="42"/>
      <c r="AI36" s="43" t="str">
        <f t="shared" si="485"/>
        <v>F</v>
      </c>
      <c r="AJ36" s="44">
        <f t="shared" si="486"/>
        <v>0</v>
      </c>
      <c r="AK36" s="44" t="str">
        <f t="shared" si="487"/>
        <v>0.0</v>
      </c>
      <c r="AL36" s="46"/>
      <c r="AM36" s="205"/>
      <c r="AN36" s="47"/>
      <c r="AO36" s="47"/>
      <c r="AP36" s="47"/>
      <c r="AQ36" s="41">
        <f t="shared" si="488"/>
        <v>0</v>
      </c>
      <c r="AR36" s="42">
        <f t="shared" si="489"/>
        <v>0</v>
      </c>
      <c r="AS36" s="42"/>
      <c r="AT36" s="43" t="str">
        <f t="shared" si="490"/>
        <v>F</v>
      </c>
      <c r="AU36" s="44">
        <f t="shared" si="491"/>
        <v>0</v>
      </c>
      <c r="AV36" s="44" t="str">
        <f t="shared" si="492"/>
        <v>0.0</v>
      </c>
      <c r="AW36" s="48">
        <v>3</v>
      </c>
      <c r="AX36" s="254"/>
      <c r="AY36" s="286">
        <v>2.6</v>
      </c>
      <c r="AZ36" s="47"/>
      <c r="BA36" s="47"/>
      <c r="BB36" s="41">
        <f>ROUND((AY36*0.4+AZ36*0.6),1)</f>
        <v>1</v>
      </c>
      <c r="BC36" s="42">
        <f>ROUND(MAX((AY36*0.4+AZ36*0.6),(AY36*0.4+BA36*0.6)),1)</f>
        <v>1</v>
      </c>
      <c r="BD36" s="42"/>
      <c r="BE36" s="43" t="str">
        <f>IF(BC36&gt;=8.5,"A",IF(BC36&gt;=8,"B+",IF(BC36&gt;=7,"B",IF(BC36&gt;=6.5,"C+",IF(BC36&gt;=5.5,"C",IF(BC36&gt;=5,"D+",IF(BC36&gt;=4,"D","F")))))))</f>
        <v>F</v>
      </c>
      <c r="BF36" s="44">
        <f>IF(BE36="A",4,IF(BE36="B+",3.5,IF(BE36="B",3,IF(BE36="C+",2.5,IF(BE36="C",2,IF(BE36="D+",1.5,IF(BE36="D",1,0)))))))</f>
        <v>0</v>
      </c>
      <c r="BG36" s="44" t="str">
        <f>TEXT(BF36,"0.0")</f>
        <v>0.0</v>
      </c>
      <c r="BH36" s="48">
        <v>3</v>
      </c>
      <c r="BI36" s="209"/>
      <c r="BJ36" s="253">
        <v>6.3</v>
      </c>
      <c r="BK36" s="49">
        <v>6</v>
      </c>
      <c r="BL36" s="47"/>
      <c r="BM36" s="41">
        <f>ROUND((BJ36*0.4+BK36*0.6),1)</f>
        <v>6.1</v>
      </c>
      <c r="BN36" s="42">
        <f>ROUND(MAX((BJ36*0.4+BK36*0.6),(BJ36*0.4+BL36*0.6)),1)</f>
        <v>6.1</v>
      </c>
      <c r="BO36" s="42"/>
      <c r="BP36" s="43" t="str">
        <f>IF(BN36&gt;=8.5,"A",IF(BN36&gt;=8,"B+",IF(BN36&gt;=7,"B",IF(BN36&gt;=6.5,"C+",IF(BN36&gt;=5.5,"C",IF(BN36&gt;=5,"D+",IF(BN36&gt;=4,"D","F")))))))</f>
        <v>C</v>
      </c>
      <c r="BQ36" s="44">
        <f>IF(BP36="A",4,IF(BP36="B+",3.5,IF(BP36="B",3,IF(BP36="C+",2.5,IF(BP36="C",2,IF(BP36="D+",1.5,IF(BP36="D",1,0)))))))</f>
        <v>2</v>
      </c>
      <c r="BR36" s="44" t="str">
        <f>TEXT(BQ36,"0.0")</f>
        <v>2.0</v>
      </c>
      <c r="BS36" s="48">
        <v>5</v>
      </c>
      <c r="BT36" s="209"/>
      <c r="BU36" s="292">
        <f>AA36+AL36+AW36+BH36+BS36</f>
        <v>11</v>
      </c>
      <c r="BV36" s="293">
        <f>(Y36*AA36+AJ36*AL36+AU36*AW36+BF36*BH36+BQ36*BS36)/BU36</f>
        <v>0.90909090909090906</v>
      </c>
      <c r="BW36" s="294" t="str">
        <f>TEXT(BV36,"0.00")</f>
        <v>0.91</v>
      </c>
      <c r="BX36" s="49" t="str">
        <f>IF(AND(BV36&lt;0.8),"Cảnh báo KQHT","Lên lớp")</f>
        <v>Lên lớp</v>
      </c>
      <c r="BY36" s="206"/>
      <c r="BZ36" s="206"/>
    </row>
    <row r="37" spans="1:114" s="45" customFormat="1" ht="18.75" customHeight="1">
      <c r="A37" s="108">
        <v>4</v>
      </c>
      <c r="B37" s="109" t="s">
        <v>87</v>
      </c>
      <c r="C37" s="79" t="s">
        <v>137</v>
      </c>
      <c r="D37" s="117" t="s">
        <v>92</v>
      </c>
      <c r="E37" s="120" t="s">
        <v>18</v>
      </c>
      <c r="F37" s="68" t="s">
        <v>440</v>
      </c>
      <c r="G37" s="110" t="s">
        <v>116</v>
      </c>
      <c r="H37" s="110" t="s">
        <v>34</v>
      </c>
      <c r="I37" s="278" t="s">
        <v>415</v>
      </c>
      <c r="J37" s="102"/>
      <c r="K37" s="102"/>
      <c r="L37" s="22"/>
      <c r="M37" s="20"/>
      <c r="N37" s="9"/>
      <c r="O37" s="9"/>
      <c r="P37" s="22"/>
      <c r="Q37" s="39"/>
      <c r="R37" s="26">
        <v>0</v>
      </c>
      <c r="S37" s="13"/>
      <c r="T37" s="14"/>
      <c r="U37" s="11">
        <f>ROUND((R37*0.4+S37*0.6),1)</f>
        <v>0</v>
      </c>
      <c r="V37" s="16">
        <f>ROUND(MAX((R37*0.4+S37*0.6),(R37*0.4+T37*0.6)),1)</f>
        <v>0</v>
      </c>
      <c r="W37" s="16"/>
      <c r="X37" s="22" t="str">
        <f>IF(V37&gt;=8.5,"A",IF(V37&gt;=8,"B+",IF(V37&gt;=7,"B",IF(V37&gt;=6.5,"C+",IF(V37&gt;=5.5,"C",IF(V37&gt;=5,"D+",IF(V37&gt;=4,"D","F")))))))</f>
        <v>F</v>
      </c>
      <c r="Y37" s="20">
        <f>IF(X37="A",4,IF(X37="B+",3.5,IF(X37="B",3,IF(X37="C+",2.5,IF(X37="C",2,IF(X37="D+",1.5,IF(X37="D",1,0)))))))</f>
        <v>0</v>
      </c>
      <c r="Z37" s="39" t="str">
        <f>TEXT(Y37,"0.0")</f>
        <v>0.0</v>
      </c>
      <c r="AA37" s="46">
        <v>2</v>
      </c>
      <c r="AB37" s="92"/>
      <c r="AC37" s="239">
        <v>0</v>
      </c>
      <c r="AD37" s="13"/>
      <c r="AE37" s="14"/>
      <c r="AF37" s="11">
        <f t="shared" si="483"/>
        <v>0</v>
      </c>
      <c r="AG37" s="16">
        <f t="shared" si="484"/>
        <v>0</v>
      </c>
      <c r="AH37" s="16"/>
      <c r="AI37" s="22" t="str">
        <f t="shared" si="485"/>
        <v>F</v>
      </c>
      <c r="AJ37" s="20">
        <f t="shared" si="486"/>
        <v>0</v>
      </c>
      <c r="AK37" s="39" t="str">
        <f t="shared" si="487"/>
        <v>0.0</v>
      </c>
      <c r="AL37" s="46">
        <v>3</v>
      </c>
      <c r="AM37" s="97"/>
      <c r="AN37" s="169">
        <v>0</v>
      </c>
      <c r="AO37" s="13"/>
      <c r="AP37" s="14"/>
      <c r="AQ37" s="11">
        <f t="shared" si="488"/>
        <v>0</v>
      </c>
      <c r="AR37" s="16">
        <f t="shared" si="489"/>
        <v>0</v>
      </c>
      <c r="AS37" s="16"/>
      <c r="AT37" s="22" t="str">
        <f t="shared" si="490"/>
        <v>F</v>
      </c>
      <c r="AU37" s="20">
        <f t="shared" si="491"/>
        <v>0</v>
      </c>
      <c r="AV37" s="39" t="str">
        <f t="shared" si="492"/>
        <v>0.0</v>
      </c>
      <c r="AW37" s="46">
        <v>3</v>
      </c>
      <c r="AX37" s="95"/>
      <c r="AY37" s="261"/>
      <c r="AZ37" s="13"/>
      <c r="BA37" s="14"/>
      <c r="BB37" s="11">
        <f>ROUND((AY37*0.4+AZ37*0.6),1)</f>
        <v>0</v>
      </c>
      <c r="BC37" s="16">
        <f>ROUND(MAX((AY37*0.4+AZ37*0.6),(AY37*0.4+BA37*0.6)),1)</f>
        <v>0</v>
      </c>
      <c r="BD37" s="16"/>
      <c r="BE37" s="22" t="str">
        <f>IF(BC37&gt;=8.5,"A",IF(BC37&gt;=8,"B+",IF(BC37&gt;=7,"B",IF(BC37&gt;=6.5,"C+",IF(BC37&gt;=5.5,"C",IF(BC37&gt;=5,"D+",IF(BC37&gt;=4,"D","F")))))))</f>
        <v>F</v>
      </c>
      <c r="BF37" s="20">
        <f>IF(BE37="A",4,IF(BE37="B+",3.5,IF(BE37="B",3,IF(BE37="C+",2.5,IF(BE37="C",2,IF(BE37="D+",1.5,IF(BE37="D",1,0)))))))</f>
        <v>0</v>
      </c>
      <c r="BG37" s="39" t="str">
        <f>TEXT(BF37,"0.0")</f>
        <v>0.0</v>
      </c>
      <c r="BH37" s="46">
        <v>3</v>
      </c>
      <c r="BI37" s="92"/>
      <c r="BJ37" s="26">
        <v>0</v>
      </c>
      <c r="BK37" s="13"/>
      <c r="BL37" s="14"/>
      <c r="BM37" s="17">
        <f>ROUND((BJ37*0.4+BK37*0.6),1)</f>
        <v>0</v>
      </c>
      <c r="BN37" s="18">
        <f>ROUND(MAX((BJ37*0.4+BK37*0.6),(BJ37*0.4+BL37*0.6)),1)</f>
        <v>0</v>
      </c>
      <c r="BO37" s="18"/>
      <c r="BP37" s="22" t="str">
        <f>IF(BN37&gt;=8.5,"A",IF(BN37&gt;=8,"B+",IF(BN37&gt;=7,"B",IF(BN37&gt;=6.5,"C+",IF(BN37&gt;=5.5,"C",IF(BN37&gt;=5,"D+",IF(BN37&gt;=4,"D","F")))))))</f>
        <v>F</v>
      </c>
      <c r="BQ37" s="20">
        <f>IF(BP37="A",4,IF(BP37="B+",3.5,IF(BP37="B",3,IF(BP37="C+",2.5,IF(BP37="C",2,IF(BP37="D+",1.5,IF(BP37="D",1,0)))))))</f>
        <v>0</v>
      </c>
      <c r="BR37" s="20" t="str">
        <f>TEXT(BQ37,"0.0")</f>
        <v>0.0</v>
      </c>
      <c r="BS37" s="46">
        <v>5</v>
      </c>
      <c r="BT37" s="92"/>
      <c r="BU37" s="263"/>
      <c r="BV37" s="35"/>
      <c r="BW37" s="36"/>
      <c r="BX37" s="65"/>
      <c r="BY37" s="68"/>
      <c r="BZ37" s="85"/>
    </row>
  </sheetData>
  <autoFilter ref="A1:RW19"/>
  <conditionalFormatting sqref="J37:Q37 J33:Q35 L32:M32 L30:M30 J27:Q29 P22:Q26 J1:J18 O1 K1 L1:N18 P1:Q20 L19:M26">
    <cfRule type="cellIs" dxfId="10" priority="106" stopIfTrue="1" operator="lessThan">
      <formula>4.95</formula>
    </cfRule>
  </conditionalFormatting>
  <conditionalFormatting sqref="V37:W37 V38:Z65539 V36:Z36 BC33:BD37 V33:W35 BN33:BO37 DC32:DD32 DN32:DO32 DY32:DZ32 FQ32:FR32 V29:W29 V30:Z32 V28:Y28 V27:W27 AG25:AH37 AG21:AH21 AR25:AS37 AR21:AS21 BC25:BD31 BC21:BD21 BN25:BO31 BN21:BO21 CG25:CH35 CG21:CH21 CR25:CS35 CR21:CS21 DC25:DD30 DC21:DD21 DN25:DO30 DN21:DO21 DY25:DZ30 DY21:DZ21 EJ25:EK32 EJ21:EK21 EU25:EV32 EU21:EV21 FQ25:FR30 FQ21:FR21 GB25:GC30 GB21:GC21 GM25:GN30 GM21:GN21 GX25:GY30 GX21:GY21 HI25:HJ29 HI21:HJ21 HT25:HU31 HT21:HU21 IE25:IF30 IE21:IF21 IP25:IQ30 IP21:IQ21 JA25:JB30 JA21:JB21 JZ25:KA25 KK25:KL26 KV25:KW25 LG25:LH25 LR25:LS26 MC25:MD25 MN25:MO25 MY25:MZ25 NJ25:NK25 NJ21:NK21 QL24 OI24 OT24 PE24 PP24 QA24 MZ22:MZ23 MO22:MO23 MD22:MD23 LS22:LS23 LH22:LH23 KW22:KW23 KL22:KL23 KA22:KA23 JB22:JB23 IQ22:IQ23 IF22:IF23 HU22:HU23 HJ22:HJ23 GY22:GY23 GN22:GN23 GC22:GC23 FR22:FR23 EV22:EV23 EK22:EK23 DZ22:DZ23 DO22:DO23 DD22:DD23 CS22:CS23 CH22:CH23 BO22:BO23 BD22:BD23 AS22:AS23 AH22:AH23 X22:Z24 W22:W23 NJ22:NJ24 V25:Z26 V21:Z21 RM1:RO1 MY1:NC1 MN1:MR1 LG1:LK1 LR1:LV1 JZ1:KD1 MC1:MG1 KV1:KZ1 KK1:KO1 NJ1:NN1 V1:Z1 HI1:HM1 CG1:CK1 BC1:BG1 BN1:BR1 CR1:CV1 DC1:DG1 DN1:DR1 DY1:EC1 AG1:AK1 FQ1:FU1 GB1:GF1 GM1:GQ1 GX1:HB1 AR1:AV1 IP1:IT1 JA1:JE1 IE1:II1 EU1:EY1 HT1:HX1 EJ1:EN1 X18:Y18 QL2:QL19 J1:Q1 OI1:OM1 OI2:OI19 OT1:OX1 OT2:OT19 PE1:PI1 PE2:PE19 PP1:PT1 PP2:PP19 QA1:QE1 QA2:QA19 QI2 QI1:QO1 MY22:MY24 MN22:MN24 MC22:MC24 LR22:LR24 LG22:LG24 KV22:KV24 KK22:KK24 JZ22:JZ24 JA22:JA24 IP22:IP24 IE22:IE24 HT22:HT24 HI22:HI24 GX22:GX24 GM22:GM24 GB22:GB24 FQ22:FQ24 EU22:EU24 EJ22:EJ24 DY22:DY24 DN22:DN24 DC22:DC24 CR22:CR24 CG22:CG24 BN22:BN24 BC22:BC24 AR22:AR24 AG22:AG24 V22:V24 V2:V20 AG2:AG20 AR2:AR20 BC2:BC20 BN2:BN20 CG2:CG20 CR2:CR20 DC2:DC20 DN2:DN20 DY2:DY20 EJ2:EJ20 EU2:EU20 FQ2:FQ20 GB2:GB20 GM2:GM20 GX2:GX20 HI2:HI20 HT2:HT20 IE2:IE20 IP2:IP20 JA2:JA20 JZ2:JZ20 KK2:KK20 KV2:KV20 LG2:LG20 LR2:LR20 MC2:MC20 MN2:MN20 MY2:MY20 NJ2:NJ20 W20 X19:Z20 AH20 AS20 BD20 BO20 CH20 CS20 DD20 DO20 DZ20 EK20 EV20 FR20 GC20 GN20 GY20 HJ20 HU20 IF20 IQ20 JB20 KA20 KL20 KW20 LH20 LS20 MD20 MO20 MZ20 NK20 NK22:NK23">
    <cfRule type="cellIs" dxfId="9" priority="105" operator="lessThan">
      <formula>3.95</formula>
    </cfRule>
  </conditionalFormatting>
  <conditionalFormatting sqref="QO24 QO1:QO19">
    <cfRule type="cellIs" dxfId="8" priority="6" operator="lessThan">
      <formula>0</formula>
    </cfRule>
    <cfRule type="cellIs" dxfId="7" priority="7" operator="lessThan">
      <formula>0</formula>
    </cfRule>
    <cfRule type="cellIs" dxfId="6" priority="8" operator="greaterThan">
      <formula>0</formula>
    </cfRule>
    <cfRule type="cellIs" dxfId="5" priority="9" operator="lessThan">
      <formula>0</formula>
    </cfRule>
    <cfRule type="cellIs" dxfId="4" priority="10" operator="greaterThan">
      <formula>0</formula>
    </cfRule>
  </conditionalFormatting>
  <conditionalFormatting sqref="QO24 QO2:QO19">
    <cfRule type="cellIs" dxfId="3" priority="3" operator="equal">
      <formula>0</formula>
    </cfRule>
    <cfRule type="cellIs" dxfId="2" priority="4" operator="equal">
      <formula>0</formula>
    </cfRule>
    <cfRule type="cellIs" dxfId="1" priority="5" operator="lessThan">
      <formula>0</formula>
    </cfRule>
  </conditionalFormatting>
  <conditionalFormatting sqref="QL24 QL2:QL19">
    <cfRule type="cellIs" dxfId="0" priority="2" operator="lessThan">
      <formula>4</formula>
    </cfRule>
  </conditionalFormatting>
  <pageMargins left="0.35" right="0.2" top="0.75" bottom="0.32" header="0.3" footer="0.3"/>
  <pageSetup paperSize="9" scale="70" orientation="landscape" r:id="rId1"/>
</worksheet>
</file>

<file path=xl/worksheets/sheet3.xml><?xml version="1.0" encoding="utf-8"?>
<worksheet xmlns="http://schemas.openxmlformats.org/spreadsheetml/2006/main" xmlns:r="http://schemas.openxmlformats.org/officeDocument/2006/relationships">
  <dimension ref="A1:AU27"/>
  <sheetViews>
    <sheetView topLeftCell="A10" zoomScale="90" zoomScaleNormal="90" workbookViewId="0">
      <selection activeCell="D18" sqref="D18:E18"/>
    </sheetView>
  </sheetViews>
  <sheetFormatPr defaultRowHeight="16.5"/>
  <cols>
    <col min="1" max="1" width="6.5703125" customWidth="1"/>
    <col min="2" max="2" width="12.140625" style="25" customWidth="1"/>
    <col min="3" max="3" width="14.85546875" style="25" customWidth="1"/>
    <col min="4" max="4" width="25.42578125" style="25" customWidth="1"/>
    <col min="5" max="5" width="12" style="25" customWidth="1"/>
    <col min="6" max="6" width="12" hidden="1" customWidth="1"/>
    <col min="7" max="7" width="14.85546875" customWidth="1"/>
    <col min="8" max="8" width="8.85546875" hidden="1" customWidth="1"/>
    <col min="9" max="9" width="28" hidden="1" customWidth="1"/>
    <col min="10" max="10" width="49.28515625" customWidth="1"/>
    <col min="11" max="11" width="5.42578125" customWidth="1"/>
    <col min="12" max="12" width="5" customWidth="1"/>
    <col min="13" max="13" width="4.7109375" customWidth="1"/>
    <col min="14" max="25" width="4.85546875" customWidth="1"/>
    <col min="26" max="33" width="4.28515625" customWidth="1"/>
    <col min="34" max="35" width="4.7109375" customWidth="1"/>
    <col min="36" max="36" width="5" customWidth="1"/>
    <col min="37" max="37" width="5.28515625" customWidth="1"/>
    <col min="38" max="38" width="4.85546875" customWidth="1"/>
    <col min="39" max="39" width="4.5703125" customWidth="1"/>
    <col min="40" max="40" width="5.42578125" customWidth="1"/>
    <col min="41" max="41" width="4.28515625" customWidth="1"/>
    <col min="42" max="42" width="4.5703125" customWidth="1"/>
    <col min="43" max="44" width="4.85546875" customWidth="1"/>
    <col min="45" max="45" width="4.28515625" customWidth="1"/>
    <col min="46" max="46" width="4.140625" customWidth="1"/>
    <col min="47" max="47" width="4.7109375" customWidth="1"/>
  </cols>
  <sheetData>
    <row r="1" spans="1:47" ht="27" customHeight="1">
      <c r="A1" s="267"/>
      <c r="B1" s="267"/>
      <c r="C1" s="267"/>
      <c r="D1" s="267"/>
      <c r="E1" s="267"/>
      <c r="F1" s="267"/>
      <c r="G1" s="267"/>
      <c r="H1" s="267"/>
      <c r="I1" s="267"/>
      <c r="J1" s="267"/>
      <c r="K1" s="525">
        <f>SUM(L1:AU1)</f>
        <v>105</v>
      </c>
      <c r="L1" s="267">
        <v>2</v>
      </c>
      <c r="M1" s="267">
        <v>3</v>
      </c>
      <c r="N1" s="267">
        <v>2</v>
      </c>
      <c r="O1" s="267">
        <v>3</v>
      </c>
      <c r="P1" s="267">
        <v>3</v>
      </c>
      <c r="Q1" s="267">
        <v>3</v>
      </c>
      <c r="R1" s="267">
        <v>5</v>
      </c>
      <c r="S1" s="523">
        <v>3</v>
      </c>
      <c r="T1" s="523">
        <v>3</v>
      </c>
      <c r="U1" s="523">
        <v>2</v>
      </c>
      <c r="V1" s="524">
        <v>3</v>
      </c>
      <c r="W1" s="524">
        <v>2</v>
      </c>
      <c r="X1" s="524">
        <v>2</v>
      </c>
      <c r="Y1" s="524">
        <v>2</v>
      </c>
      <c r="Z1" s="524">
        <v>2</v>
      </c>
      <c r="AA1" s="524">
        <v>2</v>
      </c>
      <c r="AB1" s="524">
        <v>3</v>
      </c>
      <c r="AC1" s="524">
        <v>4</v>
      </c>
      <c r="AD1" s="524">
        <v>2</v>
      </c>
      <c r="AE1" s="524">
        <v>3</v>
      </c>
      <c r="AF1" s="524">
        <v>3</v>
      </c>
      <c r="AG1" s="524">
        <v>4</v>
      </c>
      <c r="AH1" s="524">
        <v>2</v>
      </c>
      <c r="AI1" s="524">
        <v>4</v>
      </c>
      <c r="AJ1" s="524">
        <v>4</v>
      </c>
      <c r="AK1" s="524">
        <v>3</v>
      </c>
      <c r="AL1" s="524">
        <v>2</v>
      </c>
      <c r="AM1" s="524">
        <v>2</v>
      </c>
      <c r="AN1" s="524">
        <v>3</v>
      </c>
      <c r="AO1" s="524">
        <v>4</v>
      </c>
      <c r="AP1" s="524">
        <v>3</v>
      </c>
      <c r="AQ1" s="524">
        <v>2</v>
      </c>
      <c r="AR1" s="524">
        <v>3</v>
      </c>
      <c r="AS1" s="524">
        <v>4</v>
      </c>
      <c r="AT1" s="524">
        <v>3</v>
      </c>
      <c r="AU1" s="1200">
        <v>5</v>
      </c>
    </row>
    <row r="2" spans="1:47" ht="246" customHeight="1">
      <c r="A2" s="268" t="s">
        <v>0</v>
      </c>
      <c r="B2" s="269" t="s">
        <v>2</v>
      </c>
      <c r="C2" s="269" t="s">
        <v>1</v>
      </c>
      <c r="D2" s="269" t="s">
        <v>3</v>
      </c>
      <c r="E2" s="270" t="s">
        <v>4</v>
      </c>
      <c r="F2" s="271"/>
      <c r="G2" s="268" t="s">
        <v>5</v>
      </c>
      <c r="H2" s="268" t="s">
        <v>7</v>
      </c>
      <c r="I2" s="268" t="s">
        <v>6</v>
      </c>
      <c r="J2" s="272" t="s">
        <v>432</v>
      </c>
      <c r="K2" s="272" t="s">
        <v>433</v>
      </c>
      <c r="L2" s="521" t="s">
        <v>890</v>
      </c>
      <c r="M2" s="521" t="s">
        <v>871</v>
      </c>
      <c r="N2" s="522" t="s">
        <v>45</v>
      </c>
      <c r="O2" s="522" t="s">
        <v>82</v>
      </c>
      <c r="P2" s="522" t="s">
        <v>68</v>
      </c>
      <c r="Q2" s="522" t="s">
        <v>57</v>
      </c>
      <c r="R2" s="522" t="s">
        <v>60</v>
      </c>
      <c r="S2" s="522" t="s">
        <v>515</v>
      </c>
      <c r="T2" s="522" t="s">
        <v>514</v>
      </c>
      <c r="U2" s="522" t="s">
        <v>651</v>
      </c>
      <c r="V2" s="522" t="s">
        <v>550</v>
      </c>
      <c r="W2" s="522" t="s">
        <v>576</v>
      </c>
      <c r="X2" s="522" t="s">
        <v>601</v>
      </c>
      <c r="Y2" s="522" t="s">
        <v>622</v>
      </c>
      <c r="Z2" s="522" t="s">
        <v>666</v>
      </c>
      <c r="AA2" s="522" t="s">
        <v>675</v>
      </c>
      <c r="AB2" s="522" t="s">
        <v>696</v>
      </c>
      <c r="AC2" s="522" t="s">
        <v>745</v>
      </c>
      <c r="AD2" s="522" t="s">
        <v>753</v>
      </c>
      <c r="AE2" s="522" t="s">
        <v>770</v>
      </c>
      <c r="AF2" s="522" t="s">
        <v>794</v>
      </c>
      <c r="AG2" s="522" t="s">
        <v>803</v>
      </c>
      <c r="AH2" s="522" t="s">
        <v>955</v>
      </c>
      <c r="AI2" s="522" t="s">
        <v>980</v>
      </c>
      <c r="AJ2" s="522" t="s">
        <v>971</v>
      </c>
      <c r="AK2" s="522" t="s">
        <v>991</v>
      </c>
      <c r="AL2" s="522" t="s">
        <v>1000</v>
      </c>
      <c r="AM2" s="522" t="s">
        <v>1009</v>
      </c>
      <c r="AN2" s="522" t="s">
        <v>1080</v>
      </c>
      <c r="AO2" s="919" t="s">
        <v>1163</v>
      </c>
      <c r="AP2" s="919" t="s">
        <v>1171</v>
      </c>
      <c r="AQ2" s="919" t="s">
        <v>1180</v>
      </c>
      <c r="AR2" s="919" t="s">
        <v>1188</v>
      </c>
      <c r="AS2" s="919" t="s">
        <v>1196</v>
      </c>
      <c r="AT2" s="1143" t="s">
        <v>1388</v>
      </c>
      <c r="AU2" s="1199" t="s">
        <v>1443</v>
      </c>
    </row>
    <row r="3" spans="1:47" s="62" customFormat="1" ht="40.5" customHeight="1">
      <c r="A3" s="108">
        <v>2</v>
      </c>
      <c r="B3" s="109" t="s">
        <v>156</v>
      </c>
      <c r="C3" s="114" t="s">
        <v>304</v>
      </c>
      <c r="D3" s="117" t="s">
        <v>159</v>
      </c>
      <c r="E3" s="120" t="s">
        <v>16</v>
      </c>
      <c r="F3" s="150"/>
      <c r="G3" s="110" t="s">
        <v>226</v>
      </c>
      <c r="H3" s="110" t="s">
        <v>8</v>
      </c>
      <c r="I3" s="111" t="s">
        <v>362</v>
      </c>
      <c r="J3" s="273" t="str">
        <f>IF(L3="x",$L$2&amp;",",)&amp;IF(M3="x",$M$2&amp;",",)&amp;IF(N3="x",$N$2&amp;",",)&amp;IF(O3="x",$O$2&amp;",",)&amp;IF(P3="x",$P$2&amp;",",)&amp;IF(Q3="x",$Q$2&amp;",",)&amp;IF(R3="x",$R$2&amp;",",)&amp;IF(S3="x",$S$2&amp;",",)&amp;IF(T3="x",$T$2&amp;",",)&amp;IF(U3="x",$U$2&amp;",",)&amp;IF(V3="x",$V$2&amp;",",)&amp;IF(W3="x",$W$2&amp;",",)&amp;IF(X3="x",$X$2&amp;",",)&amp;IF(Y3="x",$Y$2&amp;",",)&amp;IF(Z3="x",$Z$2&amp;",",)&amp;IF(AA3="x",$AA$2&amp;",",)&amp;IF(AB3="x",$AB$2&amp;",",)&amp;IF(AC3="x",$AC$2&amp;",",)&amp;IF(AD3="x",$AD$2&amp;",",)&amp;IF(AE3="x",$AE$2&amp;",",)&amp;IF(AF3="x",$AF$2&amp;",",)&amp;IF(AG3="x",$AG$2&amp;",",)&amp;IF(AH3="x",$AH$2&amp;",",)&amp;IF(AI3="x",$AI$2&amp;",",)&amp;IF(AJ3="x",$AJ$2&amp;",",)&amp;IF(AK3="x",$AK$2&amp;",",)&amp;IF(AL3="x",$AL$2&amp;",",)&amp;IF(AM3="x",$AM$2&amp;",",)&amp;IF(AN3="x",$AN$2&amp;",",)&amp;IF(AO3="x",$AO$2&amp;",",)&amp;IF(AP3="x",$AP$2&amp;",",)&amp;IF(AQ3="x",$AQ$2&amp;",",)&amp;IF(AR3="x",$AR$2&amp;",",)&amp;IF(AS3="x",$AS$2&amp;",",)&amp;IF(AT3="x",$AT$2&amp;",",)&amp;IF(AU3="x",$AU$2&amp;",",)</f>
        <v/>
      </c>
      <c r="K3" s="274">
        <f>SUMIF(L3:AU3,"x",$L$1:$AU$1)</f>
        <v>0</v>
      </c>
      <c r="L3" s="275" t="str">
        <f>IF('CKT16'!M2&lt;1,"x"," ")</f>
        <v xml:space="preserve"> </v>
      </c>
      <c r="M3" s="275" t="str">
        <f>IF('CKT16'!Q2&lt;1,"x"," ")</f>
        <v xml:space="preserve"> </v>
      </c>
      <c r="N3" s="275" t="str">
        <f>IF('CKT16'!Y2&lt;1,"x"," ")</f>
        <v xml:space="preserve"> </v>
      </c>
      <c r="O3" s="275" t="str">
        <f>IF('CKT16'!AJ2&lt;1,"x"," ")</f>
        <v xml:space="preserve"> </v>
      </c>
      <c r="P3" s="275" t="str">
        <f>IF('CKT16'!AU2&lt;1,"x"," ")</f>
        <v xml:space="preserve"> </v>
      </c>
      <c r="Q3" s="275" t="str">
        <f>IF('CKT16'!BF2&lt;1,"x"," ")</f>
        <v xml:space="preserve"> </v>
      </c>
      <c r="R3" s="275" t="str">
        <f>IF('CKT16'!BQ2&lt;1,"x"," ")</f>
        <v xml:space="preserve"> </v>
      </c>
      <c r="S3" s="275" t="str">
        <f>IF('CKT16'!CJ2&lt;1,"x"," ")</f>
        <v xml:space="preserve"> </v>
      </c>
      <c r="T3" s="275" t="str">
        <f>IF('CKT16'!CU2&lt;1,"x"," ")</f>
        <v xml:space="preserve"> </v>
      </c>
      <c r="U3" s="275" t="str">
        <f>IF('CKT16'!DF2&lt;1,"x"," ")</f>
        <v xml:space="preserve"> </v>
      </c>
      <c r="V3" s="275" t="str">
        <f>IF('CKT16'!DQ2&lt;1,"x"," ")</f>
        <v xml:space="preserve"> </v>
      </c>
      <c r="W3" s="275" t="str">
        <f>IF('CKT16'!EB2&lt;1,"x"," ")</f>
        <v xml:space="preserve"> </v>
      </c>
      <c r="X3" s="275" t="str">
        <f>IF('CKT16'!EM2&lt;1,"x"," ")</f>
        <v xml:space="preserve"> </v>
      </c>
      <c r="Y3" s="275" t="str">
        <f>IF('CKT16'!EX2&lt;1,"x"," ")</f>
        <v xml:space="preserve"> </v>
      </c>
      <c r="Z3" s="275" t="str">
        <f>IF('CKT16'!FT2&lt;1,"x"," ")</f>
        <v xml:space="preserve"> </v>
      </c>
      <c r="AA3" s="275" t="str">
        <f>IF('CKT16'!GE2&lt;1,"x"," ")</f>
        <v xml:space="preserve"> </v>
      </c>
      <c r="AB3" s="275" t="str">
        <f>IF('CKT16'!GP2&lt;1,"x"," ")</f>
        <v xml:space="preserve"> </v>
      </c>
      <c r="AC3" s="275" t="str">
        <f>IF('CKT16'!HA2&lt;1,"x"," ")</f>
        <v xml:space="preserve"> </v>
      </c>
      <c r="AD3" s="275" t="str">
        <f>IF('CKT16'!HL2&lt;1,"x"," ")</f>
        <v xml:space="preserve"> </v>
      </c>
      <c r="AE3" s="275" t="str">
        <f>IF('CKT16'!HW2&lt;1,"x"," ")</f>
        <v xml:space="preserve"> </v>
      </c>
      <c r="AF3" s="275" t="str">
        <f>IF('CKT16'!IH2&lt;1,"x"," ")</f>
        <v xml:space="preserve"> </v>
      </c>
      <c r="AG3" s="275" t="str">
        <f>IF('CKT16'!IS2&lt;1,"x"," ")</f>
        <v xml:space="preserve"> </v>
      </c>
      <c r="AH3" s="275" t="str">
        <f>IF('CKT16'!JQ2&lt;1,"x"," ")</f>
        <v xml:space="preserve"> </v>
      </c>
      <c r="AI3" s="275" t="str">
        <f>IF('CKT16'!KB2&lt;1,"x"," ")</f>
        <v xml:space="preserve"> </v>
      </c>
      <c r="AJ3" s="275" t="str">
        <f>IF('CKT16'!KM2&lt;1,"x"," ")</f>
        <v xml:space="preserve"> </v>
      </c>
      <c r="AK3" s="275" t="str">
        <f>IF('CKT16'!KX2&lt;1,"x"," ")</f>
        <v xml:space="preserve"> </v>
      </c>
      <c r="AL3" s="275" t="str">
        <f>IF('CKT16'!LI2&lt;1,"x"," ")</f>
        <v xml:space="preserve"> </v>
      </c>
      <c r="AM3" s="275" t="str">
        <f>IF('CKT16'!LT2&lt;1,"x"," ")</f>
        <v xml:space="preserve"> </v>
      </c>
      <c r="AN3" s="275" t="str">
        <f>IF('CKT16'!ME2&lt;1,"x"," ")</f>
        <v xml:space="preserve"> </v>
      </c>
      <c r="AO3" s="275" t="str">
        <f>IF('CKT16'!ND2&lt;1,"x"," ")</f>
        <v xml:space="preserve"> </v>
      </c>
      <c r="AP3" s="275" t="str">
        <f>IF('CKT16'!NO2&lt;1,"x"," ")</f>
        <v xml:space="preserve"> </v>
      </c>
      <c r="AQ3" s="275" t="str">
        <f>IF('CKT16'!NZ2&lt;1,"x"," ")</f>
        <v xml:space="preserve"> </v>
      </c>
      <c r="AR3" s="275" t="str">
        <f>IF('CKT16'!OK2&lt;1,"x"," ")</f>
        <v xml:space="preserve"> </v>
      </c>
      <c r="AS3" s="275" t="str">
        <f>IF('CKT16'!OV2&lt;1,"x"," ")</f>
        <v xml:space="preserve"> </v>
      </c>
      <c r="AT3" s="275" t="str">
        <f>IF('CKT16'!PV2&lt;1,"x"," ")</f>
        <v xml:space="preserve"> </v>
      </c>
      <c r="AU3" s="275" t="str">
        <f>IF('CKT16'!QE2&lt;1,"x"," ")</f>
        <v xml:space="preserve"> </v>
      </c>
    </row>
    <row r="4" spans="1:47" s="45" customFormat="1" ht="40.5" customHeight="1">
      <c r="A4" s="108">
        <v>4</v>
      </c>
      <c r="B4" s="109" t="s">
        <v>156</v>
      </c>
      <c r="C4" s="114" t="s">
        <v>305</v>
      </c>
      <c r="D4" s="151" t="s">
        <v>160</v>
      </c>
      <c r="E4" s="152" t="s">
        <v>17</v>
      </c>
      <c r="F4" s="150"/>
      <c r="G4" s="153" t="s">
        <v>35</v>
      </c>
      <c r="H4" s="110" t="s">
        <v>8</v>
      </c>
      <c r="I4" s="111" t="s">
        <v>363</v>
      </c>
      <c r="J4" s="273" t="str">
        <f t="shared" ref="J4:J27" si="0">IF(L4="x",$L$2&amp;",",)&amp;IF(M4="x",$M$2&amp;",",)&amp;IF(N4="x",$N$2&amp;",",)&amp;IF(O4="x",$O$2&amp;",",)&amp;IF(P4="x",$P$2&amp;",",)&amp;IF(Q4="x",$Q$2&amp;",",)&amp;IF(R4="x",$R$2&amp;",",)&amp;IF(S4="x",$S$2&amp;",",)&amp;IF(T4="x",$T$2&amp;",",)&amp;IF(U4="x",$U$2&amp;",",)&amp;IF(V4="x",$V$2&amp;",",)&amp;IF(W4="x",$W$2&amp;",",)&amp;IF(X4="x",$X$2&amp;",",)&amp;IF(Y4="x",$Y$2&amp;",",)&amp;IF(Z4="x",$Z$2&amp;",",)&amp;IF(AA4="x",$AA$2&amp;",",)&amp;IF(AB4="x",$AB$2&amp;",",)&amp;IF(AC4="x",$AC$2&amp;",",)&amp;IF(AD4="x",$AD$2&amp;",",)&amp;IF(AE4="x",$AE$2&amp;",",)&amp;IF(AF4="x",$AF$2&amp;",",)&amp;IF(AG4="x",$AG$2&amp;",",)&amp;IF(AH4="x",$AH$2&amp;",",)&amp;IF(AI4="x",$AI$2&amp;",",)&amp;IF(AJ4="x",$AJ$2&amp;",",)&amp;IF(AK4="x",$AK$2&amp;",",)&amp;IF(AL4="x",$AL$2&amp;",",)&amp;IF(AM4="x",$AM$2&amp;",",)&amp;IF(AN4="x",$AN$2&amp;",",)&amp;IF(AO4="x",$AO$2&amp;",",)&amp;IF(AP4="x",$AP$2&amp;",",)&amp;IF(AQ4="x",$AQ$2&amp;",",)&amp;IF(AR4="x",$AR$2&amp;",",)&amp;IF(AS4="x",$AS$2&amp;",",)&amp;IF(AT4="x",$AT$2&amp;",",)&amp;IF(AU4="x",$AU$2&amp;",",)</f>
        <v/>
      </c>
      <c r="K4" s="274">
        <f t="shared" ref="K4:K27" si="1">SUMIF(L4:AU4,"x",$L$1:$AU$1)</f>
        <v>0</v>
      </c>
      <c r="L4" s="275" t="str">
        <f>IF('CKT16'!M3&lt;1,"x"," ")</f>
        <v xml:space="preserve"> </v>
      </c>
      <c r="M4" s="275" t="str">
        <f>IF('CKT16'!Q3&lt;1,"x"," ")</f>
        <v xml:space="preserve"> </v>
      </c>
      <c r="N4" s="275" t="str">
        <f>IF('CKT16'!Y3&lt;1,"x"," ")</f>
        <v xml:space="preserve"> </v>
      </c>
      <c r="O4" s="275" t="str">
        <f>IF('CKT16'!AJ3&lt;1,"x"," ")</f>
        <v xml:space="preserve"> </v>
      </c>
      <c r="P4" s="275" t="str">
        <f>IF('CKT16'!AU3&lt;1,"x"," ")</f>
        <v xml:space="preserve"> </v>
      </c>
      <c r="Q4" s="275" t="str">
        <f>IF('CKT16'!BF3&lt;1,"x"," ")</f>
        <v xml:space="preserve"> </v>
      </c>
      <c r="R4" s="275" t="str">
        <f>IF('CKT16'!BQ3&lt;1,"x"," ")</f>
        <v xml:space="preserve"> </v>
      </c>
      <c r="S4" s="275" t="str">
        <f>IF('CKT16'!CJ3&lt;1,"x"," ")</f>
        <v xml:space="preserve"> </v>
      </c>
      <c r="T4" s="275" t="str">
        <f>IF('CKT16'!CU3&lt;1,"x"," ")</f>
        <v xml:space="preserve"> </v>
      </c>
      <c r="U4" s="275" t="str">
        <f>IF('CKT16'!DF3&lt;1,"x"," ")</f>
        <v xml:space="preserve"> </v>
      </c>
      <c r="V4" s="275" t="str">
        <f>IF('CKT16'!DQ3&lt;1,"x"," ")</f>
        <v xml:space="preserve"> </v>
      </c>
      <c r="W4" s="275" t="str">
        <f>IF('CKT16'!EB3&lt;1,"x"," ")</f>
        <v xml:space="preserve"> </v>
      </c>
      <c r="X4" s="275" t="str">
        <f>IF('CKT16'!EM3&lt;1,"x"," ")</f>
        <v xml:space="preserve"> </v>
      </c>
      <c r="Y4" s="275" t="str">
        <f>IF('CKT16'!EX3&lt;1,"x"," ")</f>
        <v xml:space="preserve"> </v>
      </c>
      <c r="Z4" s="275" t="str">
        <f>IF('CKT16'!FT3&lt;1,"x"," ")</f>
        <v xml:space="preserve"> </v>
      </c>
      <c r="AA4" s="275" t="str">
        <f>IF('CKT16'!GE3&lt;1,"x"," ")</f>
        <v xml:space="preserve"> </v>
      </c>
      <c r="AB4" s="275" t="str">
        <f>IF('CKT16'!GP3&lt;1,"x"," ")</f>
        <v xml:space="preserve"> </v>
      </c>
      <c r="AC4" s="275" t="str">
        <f>IF('CKT16'!HA3&lt;1,"x"," ")</f>
        <v xml:space="preserve"> </v>
      </c>
      <c r="AD4" s="275" t="str">
        <f>IF('CKT16'!HL3&lt;1,"x"," ")</f>
        <v xml:space="preserve"> </v>
      </c>
      <c r="AE4" s="275" t="str">
        <f>IF('CKT16'!HW3&lt;1,"x"," ")</f>
        <v xml:space="preserve"> </v>
      </c>
      <c r="AF4" s="275" t="str">
        <f>IF('CKT16'!IH3&lt;1,"x"," ")</f>
        <v xml:space="preserve"> </v>
      </c>
      <c r="AG4" s="275" t="str">
        <f>IF('CKT16'!IS3&lt;1,"x"," ")</f>
        <v xml:space="preserve"> </v>
      </c>
      <c r="AH4" s="275" t="str">
        <f>IF('CKT16'!JQ3&lt;1,"x"," ")</f>
        <v xml:space="preserve"> </v>
      </c>
      <c r="AI4" s="275" t="str">
        <f>IF('CKT16'!KB3&lt;1,"x"," ")</f>
        <v xml:space="preserve"> </v>
      </c>
      <c r="AJ4" s="275" t="str">
        <f>IF('CKT16'!KM3&lt;1,"x"," ")</f>
        <v xml:space="preserve"> </v>
      </c>
      <c r="AK4" s="275" t="str">
        <f>IF('CKT16'!KX3&lt;1,"x"," ")</f>
        <v xml:space="preserve"> </v>
      </c>
      <c r="AL4" s="275" t="str">
        <f>IF('CKT16'!LI3&lt;1,"x"," ")</f>
        <v xml:space="preserve"> </v>
      </c>
      <c r="AM4" s="275" t="str">
        <f>IF('CKT16'!LT3&lt;1,"x"," ")</f>
        <v xml:space="preserve"> </v>
      </c>
      <c r="AN4" s="275" t="str">
        <f>IF('CKT16'!ME3&lt;1,"x"," ")</f>
        <v xml:space="preserve"> </v>
      </c>
      <c r="AO4" s="275" t="str">
        <f>IF('CKT16'!ND3&lt;1,"x"," ")</f>
        <v xml:space="preserve"> </v>
      </c>
      <c r="AP4" s="275" t="str">
        <f>IF('CKT16'!NO3&lt;1,"x"," ")</f>
        <v xml:space="preserve"> </v>
      </c>
      <c r="AQ4" s="275" t="str">
        <f>IF('CKT16'!NZ3&lt;1,"x"," ")</f>
        <v xml:space="preserve"> </v>
      </c>
      <c r="AR4" s="275" t="str">
        <f>IF('CKT16'!OK3&lt;1,"x"," ")</f>
        <v xml:space="preserve"> </v>
      </c>
      <c r="AS4" s="275" t="str">
        <f>IF('CKT16'!OV3&lt;1,"x"," ")</f>
        <v xml:space="preserve"> </v>
      </c>
      <c r="AT4" s="275" t="str">
        <f>IF('CKT16'!PV3&lt;1,"x"," ")</f>
        <v xml:space="preserve"> </v>
      </c>
      <c r="AU4" s="275" t="str">
        <f>IF('CKT16'!QE3&lt;1,"x"," ")</f>
        <v xml:space="preserve"> </v>
      </c>
    </row>
    <row r="5" spans="1:47" s="45" customFormat="1" ht="40.5" customHeight="1">
      <c r="A5" s="108">
        <v>5</v>
      </c>
      <c r="B5" s="109" t="s">
        <v>156</v>
      </c>
      <c r="C5" s="114" t="s">
        <v>306</v>
      </c>
      <c r="D5" s="117" t="s">
        <v>161</v>
      </c>
      <c r="E5" s="703" t="s">
        <v>162</v>
      </c>
      <c r="F5" s="150"/>
      <c r="G5" s="110" t="s">
        <v>227</v>
      </c>
      <c r="H5" s="110" t="s">
        <v>34</v>
      </c>
      <c r="I5" s="111" t="s">
        <v>364</v>
      </c>
      <c r="J5" s="273" t="str">
        <f t="shared" si="0"/>
        <v/>
      </c>
      <c r="K5" s="274">
        <f t="shared" si="1"/>
        <v>0</v>
      </c>
      <c r="L5" s="275" t="str">
        <f>IF('CKT16'!M4&lt;1,"x"," ")</f>
        <v xml:space="preserve"> </v>
      </c>
      <c r="M5" s="275" t="str">
        <f>IF('CKT16'!Q4&lt;1,"x"," ")</f>
        <v xml:space="preserve"> </v>
      </c>
      <c r="N5" s="275" t="str">
        <f>IF('CKT16'!Y4&lt;1,"x"," ")</f>
        <v xml:space="preserve"> </v>
      </c>
      <c r="O5" s="275" t="str">
        <f>IF('CKT16'!AJ4&lt;1,"x"," ")</f>
        <v xml:space="preserve"> </v>
      </c>
      <c r="P5" s="275" t="str">
        <f>IF('CKT16'!AU4&lt;1,"x"," ")</f>
        <v xml:space="preserve"> </v>
      </c>
      <c r="Q5" s="275" t="str">
        <f>IF('CKT16'!BF4&lt;1,"x"," ")</f>
        <v xml:space="preserve"> </v>
      </c>
      <c r="R5" s="275" t="str">
        <f>IF('CKT16'!BQ4&lt;1,"x"," ")</f>
        <v xml:space="preserve"> </v>
      </c>
      <c r="S5" s="275" t="str">
        <f>IF('CKT16'!CJ4&lt;1,"x"," ")</f>
        <v xml:space="preserve"> </v>
      </c>
      <c r="T5" s="275" t="str">
        <f>IF('CKT16'!CU4&lt;1,"x"," ")</f>
        <v xml:space="preserve"> </v>
      </c>
      <c r="U5" s="275" t="str">
        <f>IF('CKT16'!DF4&lt;1,"x"," ")</f>
        <v xml:space="preserve"> </v>
      </c>
      <c r="V5" s="275" t="str">
        <f>IF('CKT16'!DQ4&lt;1,"x"," ")</f>
        <v xml:space="preserve"> </v>
      </c>
      <c r="W5" s="275" t="str">
        <f>IF('CKT16'!EB4&lt;1,"x"," ")</f>
        <v xml:space="preserve"> </v>
      </c>
      <c r="X5" s="275" t="str">
        <f>IF('CKT16'!EM4&lt;1,"x"," ")</f>
        <v xml:space="preserve"> </v>
      </c>
      <c r="Y5" s="275" t="str">
        <f>IF('CKT16'!EX4&lt;1,"x"," ")</f>
        <v xml:space="preserve"> </v>
      </c>
      <c r="Z5" s="275" t="str">
        <f>IF('CKT16'!FT4&lt;1,"x"," ")</f>
        <v xml:space="preserve"> </v>
      </c>
      <c r="AA5" s="275" t="str">
        <f>IF('CKT16'!GE4&lt;1,"x"," ")</f>
        <v xml:space="preserve"> </v>
      </c>
      <c r="AB5" s="275" t="str">
        <f>IF('CKT16'!GP4&lt;1,"x"," ")</f>
        <v xml:space="preserve"> </v>
      </c>
      <c r="AC5" s="275" t="str">
        <f>IF('CKT16'!HA4&lt;1,"x"," ")</f>
        <v xml:space="preserve"> </v>
      </c>
      <c r="AD5" s="275" t="str">
        <f>IF('CKT16'!HL4&lt;1,"x"," ")</f>
        <v xml:space="preserve"> </v>
      </c>
      <c r="AE5" s="275" t="str">
        <f>IF('CKT16'!HW4&lt;1,"x"," ")</f>
        <v xml:space="preserve"> </v>
      </c>
      <c r="AF5" s="275" t="str">
        <f>IF('CKT16'!IH4&lt;1,"x"," ")</f>
        <v xml:space="preserve"> </v>
      </c>
      <c r="AG5" s="275" t="str">
        <f>IF('CKT16'!IS4&lt;1,"x"," ")</f>
        <v xml:space="preserve"> </v>
      </c>
      <c r="AH5" s="275" t="str">
        <f>IF('CKT16'!JQ4&lt;1,"x"," ")</f>
        <v xml:space="preserve"> </v>
      </c>
      <c r="AI5" s="275" t="str">
        <f>IF('CKT16'!KB4&lt;1,"x"," ")</f>
        <v xml:space="preserve"> </v>
      </c>
      <c r="AJ5" s="275" t="str">
        <f>IF('CKT16'!KM4&lt;1,"x"," ")</f>
        <v xml:space="preserve"> </v>
      </c>
      <c r="AK5" s="275" t="str">
        <f>IF('CKT16'!KX4&lt;1,"x"," ")</f>
        <v xml:space="preserve"> </v>
      </c>
      <c r="AL5" s="275" t="str">
        <f>IF('CKT16'!LI4&lt;1,"x"," ")</f>
        <v xml:space="preserve"> </v>
      </c>
      <c r="AM5" s="275" t="str">
        <f>IF('CKT16'!LT4&lt;1,"x"," ")</f>
        <v xml:space="preserve"> </v>
      </c>
      <c r="AN5" s="275" t="str">
        <f>IF('CKT16'!ME4&lt;1,"x"," ")</f>
        <v xml:space="preserve"> </v>
      </c>
      <c r="AO5" s="275" t="str">
        <f>IF('CKT16'!ND4&lt;1,"x"," ")</f>
        <v xml:space="preserve"> </v>
      </c>
      <c r="AP5" s="275" t="str">
        <f>IF('CKT16'!NO4&lt;1,"x"," ")</f>
        <v xml:space="preserve"> </v>
      </c>
      <c r="AQ5" s="275" t="str">
        <f>IF('CKT16'!NZ4&lt;1,"x"," ")</f>
        <v xml:space="preserve"> </v>
      </c>
      <c r="AR5" s="275" t="str">
        <f>IF('CKT16'!OK4&lt;1,"x"," ")</f>
        <v xml:space="preserve"> </v>
      </c>
      <c r="AS5" s="275" t="str">
        <f>IF('CKT16'!OV4&lt;1,"x"," ")</f>
        <v xml:space="preserve"> </v>
      </c>
      <c r="AT5" s="275" t="str">
        <f>IF('CKT16'!PV4&lt;1,"x"," ")</f>
        <v xml:space="preserve"> </v>
      </c>
      <c r="AU5" s="275" t="str">
        <f>IF('CKT16'!QE4&lt;1,"x"," ")</f>
        <v xml:space="preserve"> </v>
      </c>
    </row>
    <row r="6" spans="1:47" s="45" customFormat="1" ht="40.5" customHeight="1">
      <c r="A6" s="108">
        <v>6</v>
      </c>
      <c r="B6" s="109" t="s">
        <v>156</v>
      </c>
      <c r="C6" s="114" t="s">
        <v>307</v>
      </c>
      <c r="D6" s="117" t="s">
        <v>163</v>
      </c>
      <c r="E6" s="120" t="s">
        <v>18</v>
      </c>
      <c r="F6" s="150"/>
      <c r="G6" s="110" t="s">
        <v>228</v>
      </c>
      <c r="H6" s="110" t="s">
        <v>34</v>
      </c>
      <c r="I6" s="111" t="s">
        <v>365</v>
      </c>
      <c r="J6" s="273" t="str">
        <f t="shared" si="0"/>
        <v/>
      </c>
      <c r="K6" s="274">
        <f t="shared" si="1"/>
        <v>0</v>
      </c>
      <c r="L6" s="275" t="str">
        <f>IF('CKT16'!M5&lt;1,"x"," ")</f>
        <v xml:space="preserve"> </v>
      </c>
      <c r="M6" s="275" t="str">
        <f>IF('CKT16'!Q5&lt;1,"x"," ")</f>
        <v xml:space="preserve"> </v>
      </c>
      <c r="N6" s="275" t="str">
        <f>IF('CKT16'!Y5&lt;1,"x"," ")</f>
        <v xml:space="preserve"> </v>
      </c>
      <c r="O6" s="275" t="str">
        <f>IF('CKT16'!AJ5&lt;1,"x"," ")</f>
        <v xml:space="preserve"> </v>
      </c>
      <c r="P6" s="275" t="str">
        <f>IF('CKT16'!AU5&lt;1,"x"," ")</f>
        <v xml:space="preserve"> </v>
      </c>
      <c r="Q6" s="275" t="str">
        <f>IF('CKT16'!BF5&lt;1,"x"," ")</f>
        <v xml:space="preserve"> </v>
      </c>
      <c r="R6" s="275" t="str">
        <f>IF('CKT16'!BQ5&lt;1,"x"," ")</f>
        <v xml:space="preserve"> </v>
      </c>
      <c r="S6" s="275" t="str">
        <f>IF('CKT16'!CJ5&lt;1,"x"," ")</f>
        <v xml:space="preserve"> </v>
      </c>
      <c r="T6" s="275" t="str">
        <f>IF('CKT16'!CU5&lt;1,"x"," ")</f>
        <v xml:space="preserve"> </v>
      </c>
      <c r="U6" s="275" t="str">
        <f>IF('CKT16'!DF5&lt;1,"x"," ")</f>
        <v xml:space="preserve"> </v>
      </c>
      <c r="V6" s="275" t="str">
        <f>IF('CKT16'!DQ5&lt;1,"x"," ")</f>
        <v xml:space="preserve"> </v>
      </c>
      <c r="W6" s="275" t="str">
        <f>IF('CKT16'!EB5&lt;1,"x"," ")</f>
        <v xml:space="preserve"> </v>
      </c>
      <c r="X6" s="275" t="str">
        <f>IF('CKT16'!EM5&lt;1,"x"," ")</f>
        <v xml:space="preserve"> </v>
      </c>
      <c r="Y6" s="275" t="str">
        <f>IF('CKT16'!EX5&lt;1,"x"," ")</f>
        <v xml:space="preserve"> </v>
      </c>
      <c r="Z6" s="275" t="str">
        <f>IF('CKT16'!FT5&lt;1,"x"," ")</f>
        <v xml:space="preserve"> </v>
      </c>
      <c r="AA6" s="275" t="str">
        <f>IF('CKT16'!GE5&lt;1,"x"," ")</f>
        <v xml:space="preserve"> </v>
      </c>
      <c r="AB6" s="275" t="str">
        <f>IF('CKT16'!GP5&lt;1,"x"," ")</f>
        <v xml:space="preserve"> </v>
      </c>
      <c r="AC6" s="275" t="str">
        <f>IF('CKT16'!HA5&lt;1,"x"," ")</f>
        <v xml:space="preserve"> </v>
      </c>
      <c r="AD6" s="275" t="str">
        <f>IF('CKT16'!HL5&lt;1,"x"," ")</f>
        <v xml:space="preserve"> </v>
      </c>
      <c r="AE6" s="275" t="str">
        <f>IF('CKT16'!HW5&lt;1,"x"," ")</f>
        <v xml:space="preserve"> </v>
      </c>
      <c r="AF6" s="275" t="str">
        <f>IF('CKT16'!IH5&lt;1,"x"," ")</f>
        <v xml:space="preserve"> </v>
      </c>
      <c r="AG6" s="275" t="str">
        <f>IF('CKT16'!IS5&lt;1,"x"," ")</f>
        <v xml:space="preserve"> </v>
      </c>
      <c r="AH6" s="275" t="str">
        <f>IF('CKT16'!JQ5&lt;1,"x"," ")</f>
        <v xml:space="preserve"> </v>
      </c>
      <c r="AI6" s="275" t="str">
        <f>IF('CKT16'!KB5&lt;1,"x"," ")</f>
        <v xml:space="preserve"> </v>
      </c>
      <c r="AJ6" s="275" t="str">
        <f>IF('CKT16'!KM5&lt;1,"x"," ")</f>
        <v xml:space="preserve"> </v>
      </c>
      <c r="AK6" s="275" t="str">
        <f>IF('CKT16'!KX5&lt;1,"x"," ")</f>
        <v xml:space="preserve"> </v>
      </c>
      <c r="AL6" s="275" t="str">
        <f>IF('CKT16'!LI5&lt;1,"x"," ")</f>
        <v xml:space="preserve"> </v>
      </c>
      <c r="AM6" s="275" t="str">
        <f>IF('CKT16'!LT5&lt;1,"x"," ")</f>
        <v xml:space="preserve"> </v>
      </c>
      <c r="AN6" s="275" t="str">
        <f>IF('CKT16'!ME5&lt;1,"x"," ")</f>
        <v xml:space="preserve"> </v>
      </c>
      <c r="AO6" s="275" t="str">
        <f>IF('CKT16'!ND5&lt;1,"x"," ")</f>
        <v xml:space="preserve"> </v>
      </c>
      <c r="AP6" s="275" t="str">
        <f>IF('CKT16'!NO5&lt;1,"x"," ")</f>
        <v xml:space="preserve"> </v>
      </c>
      <c r="AQ6" s="275" t="str">
        <f>IF('CKT16'!NZ5&lt;1,"x"," ")</f>
        <v xml:space="preserve"> </v>
      </c>
      <c r="AR6" s="275" t="str">
        <f>IF('CKT16'!OK5&lt;1,"x"," ")</f>
        <v xml:space="preserve"> </v>
      </c>
      <c r="AS6" s="275" t="str">
        <f>IF('CKT16'!OV5&lt;1,"x"," ")</f>
        <v xml:space="preserve"> </v>
      </c>
      <c r="AT6" s="275" t="str">
        <f>IF('CKT16'!PV5&lt;1,"x"," ")</f>
        <v xml:space="preserve"> </v>
      </c>
      <c r="AU6" s="275" t="str">
        <f>IF('CKT16'!QE5&lt;1,"x"," ")</f>
        <v xml:space="preserve"> </v>
      </c>
    </row>
    <row r="7" spans="1:47" s="45" customFormat="1" ht="40.5" customHeight="1">
      <c r="A7" s="108">
        <v>9</v>
      </c>
      <c r="B7" s="109" t="s">
        <v>156</v>
      </c>
      <c r="C7" s="114" t="s">
        <v>309</v>
      </c>
      <c r="D7" s="118" t="s">
        <v>103</v>
      </c>
      <c r="E7" s="121" t="s">
        <v>166</v>
      </c>
      <c r="F7" s="150"/>
      <c r="G7" s="110" t="s">
        <v>230</v>
      </c>
      <c r="H7" s="110" t="s">
        <v>34</v>
      </c>
      <c r="I7" s="111" t="s">
        <v>367</v>
      </c>
      <c r="J7" s="273" t="str">
        <f t="shared" si="0"/>
        <v/>
      </c>
      <c r="K7" s="274">
        <f t="shared" si="1"/>
        <v>0</v>
      </c>
      <c r="L7" s="275" t="str">
        <f>IF('CKT16'!M6&lt;1,"x"," ")</f>
        <v xml:space="preserve"> </v>
      </c>
      <c r="M7" s="275" t="str">
        <f>IF('CKT16'!Q6&lt;1,"x"," ")</f>
        <v xml:space="preserve"> </v>
      </c>
      <c r="N7" s="275" t="str">
        <f>IF('CKT16'!Y6&lt;1,"x"," ")</f>
        <v xml:space="preserve"> </v>
      </c>
      <c r="O7" s="275" t="str">
        <f>IF('CKT16'!AJ6&lt;1,"x"," ")</f>
        <v xml:space="preserve"> </v>
      </c>
      <c r="P7" s="275" t="str">
        <f>IF('CKT16'!AU6&lt;1,"x"," ")</f>
        <v xml:space="preserve"> </v>
      </c>
      <c r="Q7" s="275" t="str">
        <f>IF('CKT16'!BF6&lt;1,"x"," ")</f>
        <v xml:space="preserve"> </v>
      </c>
      <c r="R7" s="275" t="str">
        <f>IF('CKT16'!BQ6&lt;1,"x"," ")</f>
        <v xml:space="preserve"> </v>
      </c>
      <c r="S7" s="275" t="str">
        <f>IF('CKT16'!CJ6&lt;1,"x"," ")</f>
        <v xml:space="preserve"> </v>
      </c>
      <c r="T7" s="275" t="str">
        <f>IF('CKT16'!CU6&lt;1,"x"," ")</f>
        <v xml:space="preserve"> </v>
      </c>
      <c r="U7" s="275" t="str">
        <f>IF('CKT16'!DF6&lt;1,"x"," ")</f>
        <v xml:space="preserve"> </v>
      </c>
      <c r="V7" s="275" t="str">
        <f>IF('CKT16'!DQ6&lt;1,"x"," ")</f>
        <v xml:space="preserve"> </v>
      </c>
      <c r="W7" s="275" t="str">
        <f>IF('CKT16'!EB6&lt;1,"x"," ")</f>
        <v xml:space="preserve"> </v>
      </c>
      <c r="X7" s="275" t="str">
        <f>IF('CKT16'!EM6&lt;1,"x"," ")</f>
        <v xml:space="preserve"> </v>
      </c>
      <c r="Y7" s="275" t="str">
        <f>IF('CKT16'!EX6&lt;1,"x"," ")</f>
        <v xml:space="preserve"> </v>
      </c>
      <c r="Z7" s="275" t="str">
        <f>IF('CKT16'!FT6&lt;1,"x"," ")</f>
        <v xml:space="preserve"> </v>
      </c>
      <c r="AA7" s="275" t="str">
        <f>IF('CKT16'!GE6&lt;1,"x"," ")</f>
        <v xml:space="preserve"> </v>
      </c>
      <c r="AB7" s="275" t="str">
        <f>IF('CKT16'!GP6&lt;1,"x"," ")</f>
        <v xml:space="preserve"> </v>
      </c>
      <c r="AC7" s="275" t="str">
        <f>IF('CKT16'!HA6&lt;1,"x"," ")</f>
        <v xml:space="preserve"> </v>
      </c>
      <c r="AD7" s="275" t="str">
        <f>IF('CKT16'!HL6&lt;1,"x"," ")</f>
        <v xml:space="preserve"> </v>
      </c>
      <c r="AE7" s="275" t="str">
        <f>IF('CKT16'!HW6&lt;1,"x"," ")</f>
        <v xml:space="preserve"> </v>
      </c>
      <c r="AF7" s="275" t="str">
        <f>IF('CKT16'!IH6&lt;1,"x"," ")</f>
        <v xml:space="preserve"> </v>
      </c>
      <c r="AG7" s="275" t="str">
        <f>IF('CKT16'!IS6&lt;1,"x"," ")</f>
        <v xml:space="preserve"> </v>
      </c>
      <c r="AH7" s="275" t="str">
        <f>IF('CKT16'!JQ6&lt;1,"x"," ")</f>
        <v xml:space="preserve"> </v>
      </c>
      <c r="AI7" s="275" t="str">
        <f>IF('CKT16'!KB6&lt;1,"x"," ")</f>
        <v xml:space="preserve"> </v>
      </c>
      <c r="AJ7" s="275" t="str">
        <f>IF('CKT16'!KM6&lt;1,"x"," ")</f>
        <v xml:space="preserve"> </v>
      </c>
      <c r="AK7" s="275" t="str">
        <f>IF('CKT16'!KX6&lt;1,"x"," ")</f>
        <v xml:space="preserve"> </v>
      </c>
      <c r="AL7" s="275" t="str">
        <f>IF('CKT16'!LI6&lt;1,"x"," ")</f>
        <v xml:space="preserve"> </v>
      </c>
      <c r="AM7" s="275" t="str">
        <f>IF('CKT16'!LT6&lt;1,"x"," ")</f>
        <v xml:space="preserve"> </v>
      </c>
      <c r="AN7" s="275" t="str">
        <f>IF('CKT16'!ME6&lt;1,"x"," ")</f>
        <v xml:space="preserve"> </v>
      </c>
      <c r="AO7" s="275" t="str">
        <f>IF('CKT16'!ND6&lt;1,"x"," ")</f>
        <v xml:space="preserve"> </v>
      </c>
      <c r="AP7" s="275" t="str">
        <f>IF('CKT16'!NO6&lt;1,"x"," ")</f>
        <v xml:space="preserve"> </v>
      </c>
      <c r="AQ7" s="275" t="str">
        <f>IF('CKT16'!NZ6&lt;1,"x"," ")</f>
        <v xml:space="preserve"> </v>
      </c>
      <c r="AR7" s="275" t="str">
        <f>IF('CKT16'!OK6&lt;1,"x"," ")</f>
        <v xml:space="preserve"> </v>
      </c>
      <c r="AS7" s="275" t="str">
        <f>IF('CKT16'!OV6&lt;1,"x"," ")</f>
        <v xml:space="preserve"> </v>
      </c>
      <c r="AT7" s="275" t="str">
        <f>IF('CKT16'!PV6&lt;1,"x"," ")</f>
        <v xml:space="preserve"> </v>
      </c>
      <c r="AU7" s="275" t="str">
        <f>IF('CKT16'!QE6&lt;1,"x"," ")</f>
        <v xml:space="preserve"> </v>
      </c>
    </row>
    <row r="8" spans="1:47" s="45" customFormat="1" ht="40.5" customHeight="1">
      <c r="A8" s="108">
        <v>11</v>
      </c>
      <c r="B8" s="109" t="s">
        <v>156</v>
      </c>
      <c r="C8" s="114" t="s">
        <v>311</v>
      </c>
      <c r="D8" s="117" t="s">
        <v>169</v>
      </c>
      <c r="E8" s="120" t="s">
        <v>170</v>
      </c>
      <c r="F8" s="150"/>
      <c r="G8" s="110" t="s">
        <v>232</v>
      </c>
      <c r="H8" s="110" t="s">
        <v>34</v>
      </c>
      <c r="I8" s="111" t="s">
        <v>369</v>
      </c>
      <c r="J8" s="273" t="str">
        <f t="shared" si="0"/>
        <v/>
      </c>
      <c r="K8" s="274">
        <f t="shared" si="1"/>
        <v>0</v>
      </c>
      <c r="L8" s="275" t="str">
        <f>IF('CKT16'!M7&lt;1,"x"," ")</f>
        <v xml:space="preserve"> </v>
      </c>
      <c r="M8" s="275" t="str">
        <f>IF('CKT16'!Q7&lt;1,"x"," ")</f>
        <v xml:space="preserve"> </v>
      </c>
      <c r="N8" s="275" t="str">
        <f>IF('CKT16'!Y7&lt;1,"x"," ")</f>
        <v xml:space="preserve"> </v>
      </c>
      <c r="O8" s="275" t="str">
        <f>IF('CKT16'!AJ7&lt;1,"x"," ")</f>
        <v xml:space="preserve"> </v>
      </c>
      <c r="P8" s="275" t="str">
        <f>IF('CKT16'!AU7&lt;1,"x"," ")</f>
        <v xml:space="preserve"> </v>
      </c>
      <c r="Q8" s="275" t="str">
        <f>IF('CKT16'!BF7&lt;1,"x"," ")</f>
        <v xml:space="preserve"> </v>
      </c>
      <c r="R8" s="275" t="str">
        <f>IF('CKT16'!BQ7&lt;1,"x"," ")</f>
        <v xml:space="preserve"> </v>
      </c>
      <c r="S8" s="275" t="str">
        <f>IF('CKT16'!CJ7&lt;1,"x"," ")</f>
        <v xml:space="preserve"> </v>
      </c>
      <c r="T8" s="275" t="str">
        <f>IF('CKT16'!CU7&lt;1,"x"," ")</f>
        <v xml:space="preserve"> </v>
      </c>
      <c r="U8" s="275" t="str">
        <f>IF('CKT16'!DF7&lt;1,"x"," ")</f>
        <v xml:space="preserve"> </v>
      </c>
      <c r="V8" s="275" t="str">
        <f>IF('CKT16'!DQ7&lt;1,"x"," ")</f>
        <v xml:space="preserve"> </v>
      </c>
      <c r="W8" s="275" t="str">
        <f>IF('CKT16'!EB7&lt;1,"x"," ")</f>
        <v xml:space="preserve"> </v>
      </c>
      <c r="X8" s="275" t="str">
        <f>IF('CKT16'!EM7&lt;1,"x"," ")</f>
        <v xml:space="preserve"> </v>
      </c>
      <c r="Y8" s="275" t="str">
        <f>IF('CKT16'!EX7&lt;1,"x"," ")</f>
        <v xml:space="preserve"> </v>
      </c>
      <c r="Z8" s="275" t="str">
        <f>IF('CKT16'!FT7&lt;1,"x"," ")</f>
        <v xml:space="preserve"> </v>
      </c>
      <c r="AA8" s="275" t="str">
        <f>IF('CKT16'!GE7&lt;1,"x"," ")</f>
        <v xml:space="preserve"> </v>
      </c>
      <c r="AB8" s="275" t="str">
        <f>IF('CKT16'!GP7&lt;1,"x"," ")</f>
        <v xml:space="preserve"> </v>
      </c>
      <c r="AC8" s="275" t="str">
        <f>IF('CKT16'!HA7&lt;1,"x"," ")</f>
        <v xml:space="preserve"> </v>
      </c>
      <c r="AD8" s="275" t="str">
        <f>IF('CKT16'!HL7&lt;1,"x"," ")</f>
        <v xml:space="preserve"> </v>
      </c>
      <c r="AE8" s="275" t="str">
        <f>IF('CKT16'!HW7&lt;1,"x"," ")</f>
        <v xml:space="preserve"> </v>
      </c>
      <c r="AF8" s="275" t="str">
        <f>IF('CKT16'!IH7&lt;1,"x"," ")</f>
        <v xml:space="preserve"> </v>
      </c>
      <c r="AG8" s="275" t="str">
        <f>IF('CKT16'!IS7&lt;1,"x"," ")</f>
        <v xml:space="preserve"> </v>
      </c>
      <c r="AH8" s="275" t="str">
        <f>IF('CKT16'!JQ7&lt;1,"x"," ")</f>
        <v xml:space="preserve"> </v>
      </c>
      <c r="AI8" s="275" t="str">
        <f>IF('CKT16'!KB7&lt;1,"x"," ")</f>
        <v xml:space="preserve"> </v>
      </c>
      <c r="AJ8" s="275" t="str">
        <f>IF('CKT16'!KM7&lt;1,"x"," ")</f>
        <v xml:space="preserve"> </v>
      </c>
      <c r="AK8" s="275" t="str">
        <f>IF('CKT16'!KX7&lt;1,"x"," ")</f>
        <v xml:space="preserve"> </v>
      </c>
      <c r="AL8" s="275" t="str">
        <f>IF('CKT16'!LI7&lt;1,"x"," ")</f>
        <v xml:space="preserve"> </v>
      </c>
      <c r="AM8" s="275" t="str">
        <f>IF('CKT16'!LT7&lt;1,"x"," ")</f>
        <v xml:space="preserve"> </v>
      </c>
      <c r="AN8" s="275" t="str">
        <f>IF('CKT16'!ME7&lt;1,"x"," ")</f>
        <v xml:space="preserve"> </v>
      </c>
      <c r="AO8" s="275" t="str">
        <f>IF('CKT16'!ND7&lt;1,"x"," ")</f>
        <v xml:space="preserve"> </v>
      </c>
      <c r="AP8" s="275" t="str">
        <f>IF('CKT16'!NO7&lt;1,"x"," ")</f>
        <v xml:space="preserve"> </v>
      </c>
      <c r="AQ8" s="275" t="str">
        <f>IF('CKT16'!NZ7&lt;1,"x"," ")</f>
        <v xml:space="preserve"> </v>
      </c>
      <c r="AR8" s="275" t="str">
        <f>IF('CKT16'!OK7&lt;1,"x"," ")</f>
        <v xml:space="preserve"> </v>
      </c>
      <c r="AS8" s="275" t="str">
        <f>IF('CKT16'!OV7&lt;1,"x"," ")</f>
        <v xml:space="preserve"> </v>
      </c>
      <c r="AT8" s="275" t="str">
        <f>IF('CKT16'!PV7&lt;1,"x"," ")</f>
        <v xml:space="preserve"> </v>
      </c>
      <c r="AU8" s="275" t="str">
        <f>IF('CKT16'!QE7&lt;1,"x"," ")</f>
        <v xml:space="preserve"> </v>
      </c>
    </row>
    <row r="9" spans="1:47" s="45" customFormat="1" ht="40.5" customHeight="1">
      <c r="A9" s="108">
        <v>12</v>
      </c>
      <c r="B9" s="109" t="s">
        <v>156</v>
      </c>
      <c r="C9" s="114" t="s">
        <v>312</v>
      </c>
      <c r="D9" s="117" t="s">
        <v>171</v>
      </c>
      <c r="E9" s="120" t="s">
        <v>172</v>
      </c>
      <c r="F9" s="150"/>
      <c r="G9" s="110" t="s">
        <v>233</v>
      </c>
      <c r="H9" s="110" t="s">
        <v>34</v>
      </c>
      <c r="I9" s="111" t="s">
        <v>370</v>
      </c>
      <c r="J9" s="273" t="str">
        <f t="shared" si="0"/>
        <v/>
      </c>
      <c r="K9" s="274">
        <f t="shared" si="1"/>
        <v>0</v>
      </c>
      <c r="L9" s="275" t="str">
        <f>IF('CKT16'!M8&lt;1,"x"," ")</f>
        <v xml:space="preserve"> </v>
      </c>
      <c r="M9" s="275" t="str">
        <f>IF('CKT16'!Q8&lt;1,"x"," ")</f>
        <v xml:space="preserve"> </v>
      </c>
      <c r="N9" s="275" t="str">
        <f>IF('CKT16'!Y8&lt;1,"x"," ")</f>
        <v xml:space="preserve"> </v>
      </c>
      <c r="O9" s="275" t="str">
        <f>IF('CKT16'!AJ8&lt;1,"x"," ")</f>
        <v xml:space="preserve"> </v>
      </c>
      <c r="P9" s="275" t="str">
        <f>IF('CKT16'!AU8&lt;1,"x"," ")</f>
        <v xml:space="preserve"> </v>
      </c>
      <c r="Q9" s="275" t="str">
        <f>IF('CKT16'!BF8&lt;1,"x"," ")</f>
        <v xml:space="preserve"> </v>
      </c>
      <c r="R9" s="275" t="str">
        <f>IF('CKT16'!BQ8&lt;1,"x"," ")</f>
        <v xml:space="preserve"> </v>
      </c>
      <c r="S9" s="275" t="str">
        <f>IF('CKT16'!CJ8&lt;1,"x"," ")</f>
        <v xml:space="preserve"> </v>
      </c>
      <c r="T9" s="275" t="str">
        <f>IF('CKT16'!CU8&lt;1,"x"," ")</f>
        <v xml:space="preserve"> </v>
      </c>
      <c r="U9" s="275" t="str">
        <f>IF('CKT16'!DF8&lt;1,"x"," ")</f>
        <v xml:space="preserve"> </v>
      </c>
      <c r="V9" s="275" t="str">
        <f>IF('CKT16'!DQ8&lt;1,"x"," ")</f>
        <v xml:space="preserve"> </v>
      </c>
      <c r="W9" s="275" t="str">
        <f>IF('CKT16'!EB8&lt;1,"x"," ")</f>
        <v xml:space="preserve"> </v>
      </c>
      <c r="X9" s="275" t="str">
        <f>IF('CKT16'!EM8&lt;1,"x"," ")</f>
        <v xml:space="preserve"> </v>
      </c>
      <c r="Y9" s="275" t="str">
        <f>IF('CKT16'!EX8&lt;1,"x"," ")</f>
        <v xml:space="preserve"> </v>
      </c>
      <c r="Z9" s="275" t="str">
        <f>IF('CKT16'!FT8&lt;1,"x"," ")</f>
        <v xml:space="preserve"> </v>
      </c>
      <c r="AA9" s="275" t="str">
        <f>IF('CKT16'!GE8&lt;1,"x"," ")</f>
        <v xml:space="preserve"> </v>
      </c>
      <c r="AB9" s="275" t="str">
        <f>IF('CKT16'!GP8&lt;1,"x"," ")</f>
        <v xml:space="preserve"> </v>
      </c>
      <c r="AC9" s="275" t="str">
        <f>IF('CKT16'!HA8&lt;1,"x"," ")</f>
        <v xml:space="preserve"> </v>
      </c>
      <c r="AD9" s="275" t="str">
        <f>IF('CKT16'!HL8&lt;1,"x"," ")</f>
        <v xml:space="preserve"> </v>
      </c>
      <c r="AE9" s="275" t="str">
        <f>IF('CKT16'!HW8&lt;1,"x"," ")</f>
        <v xml:space="preserve"> </v>
      </c>
      <c r="AF9" s="275" t="str">
        <f>IF('CKT16'!IH8&lt;1,"x"," ")</f>
        <v xml:space="preserve"> </v>
      </c>
      <c r="AG9" s="275" t="str">
        <f>IF('CKT16'!IS8&lt;1,"x"," ")</f>
        <v xml:space="preserve"> </v>
      </c>
      <c r="AH9" s="275" t="str">
        <f>IF('CKT16'!JQ8&lt;1,"x"," ")</f>
        <v xml:space="preserve"> </v>
      </c>
      <c r="AI9" s="275" t="str">
        <f>IF('CKT16'!KB8&lt;1,"x"," ")</f>
        <v xml:space="preserve"> </v>
      </c>
      <c r="AJ9" s="275" t="str">
        <f>IF('CKT16'!KM8&lt;1,"x"," ")</f>
        <v xml:space="preserve"> </v>
      </c>
      <c r="AK9" s="275" t="str">
        <f>IF('CKT16'!KX8&lt;1,"x"," ")</f>
        <v xml:space="preserve"> </v>
      </c>
      <c r="AL9" s="275" t="str">
        <f>IF('CKT16'!LI8&lt;1,"x"," ")</f>
        <v xml:space="preserve"> </v>
      </c>
      <c r="AM9" s="275" t="str">
        <f>IF('CKT16'!LT8&lt;1,"x"," ")</f>
        <v xml:space="preserve"> </v>
      </c>
      <c r="AN9" s="275" t="str">
        <f>IF('CKT16'!ME8&lt;1,"x"," ")</f>
        <v xml:space="preserve"> </v>
      </c>
      <c r="AO9" s="275" t="str">
        <f>IF('CKT16'!ND8&lt;1,"x"," ")</f>
        <v xml:space="preserve"> </v>
      </c>
      <c r="AP9" s="275" t="str">
        <f>IF('CKT16'!NO8&lt;1,"x"," ")</f>
        <v xml:space="preserve"> </v>
      </c>
      <c r="AQ9" s="275" t="str">
        <f>IF('CKT16'!NZ8&lt;1,"x"," ")</f>
        <v xml:space="preserve"> </v>
      </c>
      <c r="AR9" s="275" t="str">
        <f>IF('CKT16'!OK8&lt;1,"x"," ")</f>
        <v xml:space="preserve"> </v>
      </c>
      <c r="AS9" s="275" t="str">
        <f>IF('CKT16'!OV8&lt;1,"x"," ")</f>
        <v xml:space="preserve"> </v>
      </c>
      <c r="AT9" s="275" t="str">
        <f>IF('CKT16'!PV8&lt;1,"x"," ")</f>
        <v xml:space="preserve"> </v>
      </c>
      <c r="AU9" s="275" t="str">
        <f>IF('CKT16'!QE8&lt;1,"x"," ")</f>
        <v xml:space="preserve"> </v>
      </c>
    </row>
    <row r="10" spans="1:47" s="45" customFormat="1" ht="40.5" customHeight="1">
      <c r="A10" s="108">
        <v>13</v>
      </c>
      <c r="B10" s="109" t="s">
        <v>156</v>
      </c>
      <c r="C10" s="114" t="s">
        <v>313</v>
      </c>
      <c r="D10" s="151" t="s">
        <v>173</v>
      </c>
      <c r="E10" s="152" t="s">
        <v>174</v>
      </c>
      <c r="F10" s="150"/>
      <c r="G10" s="153" t="s">
        <v>234</v>
      </c>
      <c r="H10" s="153" t="s">
        <v>34</v>
      </c>
      <c r="I10" s="111" t="s">
        <v>371</v>
      </c>
      <c r="J10" s="273" t="str">
        <f t="shared" si="0"/>
        <v/>
      </c>
      <c r="K10" s="274">
        <f t="shared" si="1"/>
        <v>0</v>
      </c>
      <c r="L10" s="275" t="str">
        <f>IF('CKT16'!M9&lt;1,"x"," ")</f>
        <v xml:space="preserve"> </v>
      </c>
      <c r="M10" s="275" t="str">
        <f>IF('CKT16'!Q9&lt;1,"x"," ")</f>
        <v xml:space="preserve"> </v>
      </c>
      <c r="N10" s="275" t="str">
        <f>IF('CKT16'!Y9&lt;1,"x"," ")</f>
        <v xml:space="preserve"> </v>
      </c>
      <c r="O10" s="275" t="str">
        <f>IF('CKT16'!AJ9&lt;1,"x"," ")</f>
        <v xml:space="preserve"> </v>
      </c>
      <c r="P10" s="275" t="str">
        <f>IF('CKT16'!AU9&lt;1,"x"," ")</f>
        <v xml:space="preserve"> </v>
      </c>
      <c r="Q10" s="275" t="str">
        <f>IF('CKT16'!BF9&lt;1,"x"," ")</f>
        <v xml:space="preserve"> </v>
      </c>
      <c r="R10" s="275" t="str">
        <f>IF('CKT16'!BQ9&lt;1,"x"," ")</f>
        <v xml:space="preserve"> </v>
      </c>
      <c r="S10" s="275" t="str">
        <f>IF('CKT16'!CJ9&lt;1,"x"," ")</f>
        <v xml:space="preserve"> </v>
      </c>
      <c r="T10" s="275" t="str">
        <f>IF('CKT16'!CU9&lt;1,"x"," ")</f>
        <v xml:space="preserve"> </v>
      </c>
      <c r="U10" s="275" t="str">
        <f>IF('CKT16'!DF9&lt;1,"x"," ")</f>
        <v xml:space="preserve"> </v>
      </c>
      <c r="V10" s="275" t="str">
        <f>IF('CKT16'!DQ9&lt;1,"x"," ")</f>
        <v xml:space="preserve"> </v>
      </c>
      <c r="W10" s="275" t="str">
        <f>IF('CKT16'!EB9&lt;1,"x"," ")</f>
        <v xml:space="preserve"> </v>
      </c>
      <c r="X10" s="275" t="str">
        <f>IF('CKT16'!EM9&lt;1,"x"," ")</f>
        <v xml:space="preserve"> </v>
      </c>
      <c r="Y10" s="275" t="str">
        <f>IF('CKT16'!EX9&lt;1,"x"," ")</f>
        <v xml:space="preserve"> </v>
      </c>
      <c r="Z10" s="275" t="str">
        <f>IF('CKT16'!FT9&lt;1,"x"," ")</f>
        <v xml:space="preserve"> </v>
      </c>
      <c r="AA10" s="275" t="str">
        <f>IF('CKT16'!GE9&lt;1,"x"," ")</f>
        <v xml:space="preserve"> </v>
      </c>
      <c r="AB10" s="275" t="str">
        <f>IF('CKT16'!GP9&lt;1,"x"," ")</f>
        <v xml:space="preserve"> </v>
      </c>
      <c r="AC10" s="275" t="str">
        <f>IF('CKT16'!HA9&lt;1,"x"," ")</f>
        <v xml:space="preserve"> </v>
      </c>
      <c r="AD10" s="275" t="str">
        <f>IF('CKT16'!HL9&lt;1,"x"," ")</f>
        <v xml:space="preserve"> </v>
      </c>
      <c r="AE10" s="275" t="str">
        <f>IF('CKT16'!HW9&lt;1,"x"," ")</f>
        <v xml:space="preserve"> </v>
      </c>
      <c r="AF10" s="275" t="str">
        <f>IF('CKT16'!IH9&lt;1,"x"," ")</f>
        <v xml:space="preserve"> </v>
      </c>
      <c r="AG10" s="275" t="str">
        <f>IF('CKT16'!IS9&lt;1,"x"," ")</f>
        <v xml:space="preserve"> </v>
      </c>
      <c r="AH10" s="275" t="str">
        <f>IF('CKT16'!JQ9&lt;1,"x"," ")</f>
        <v xml:space="preserve"> </v>
      </c>
      <c r="AI10" s="275" t="str">
        <f>IF('CKT16'!KB9&lt;1,"x"," ")</f>
        <v xml:space="preserve"> </v>
      </c>
      <c r="AJ10" s="275" t="str">
        <f>IF('CKT16'!KM9&lt;1,"x"," ")</f>
        <v xml:space="preserve"> </v>
      </c>
      <c r="AK10" s="275" t="str">
        <f>IF('CKT16'!KX9&lt;1,"x"," ")</f>
        <v xml:space="preserve"> </v>
      </c>
      <c r="AL10" s="275" t="str">
        <f>IF('CKT16'!LI9&lt;1,"x"," ")</f>
        <v xml:space="preserve"> </v>
      </c>
      <c r="AM10" s="275" t="str">
        <f>IF('CKT16'!LT9&lt;1,"x"," ")</f>
        <v xml:space="preserve"> </v>
      </c>
      <c r="AN10" s="275" t="str">
        <f>IF('CKT16'!ME9&lt;1,"x"," ")</f>
        <v xml:space="preserve"> </v>
      </c>
      <c r="AO10" s="275" t="str">
        <f>IF('CKT16'!ND9&lt;1,"x"," ")</f>
        <v xml:space="preserve"> </v>
      </c>
      <c r="AP10" s="275" t="str">
        <f>IF('CKT16'!NO9&lt;1,"x"," ")</f>
        <v xml:space="preserve"> </v>
      </c>
      <c r="AQ10" s="275" t="str">
        <f>IF('CKT16'!NZ9&lt;1,"x"," ")</f>
        <v xml:space="preserve"> </v>
      </c>
      <c r="AR10" s="275" t="str">
        <f>IF('CKT16'!OK9&lt;1,"x"," ")</f>
        <v xml:space="preserve"> </v>
      </c>
      <c r="AS10" s="275" t="str">
        <f>IF('CKT16'!OV9&lt;1,"x"," ")</f>
        <v xml:space="preserve"> </v>
      </c>
      <c r="AT10" s="275" t="str">
        <f>IF('CKT16'!PV9&lt;1,"x"," ")</f>
        <v xml:space="preserve"> </v>
      </c>
      <c r="AU10" s="275" t="str">
        <f>IF('CKT16'!QE9&lt;1,"x"," ")</f>
        <v xml:space="preserve"> </v>
      </c>
    </row>
    <row r="11" spans="1:47" s="45" customFormat="1" ht="37.5" customHeight="1">
      <c r="A11" s="108">
        <v>15</v>
      </c>
      <c r="B11" s="109" t="s">
        <v>156</v>
      </c>
      <c r="C11" s="114" t="s">
        <v>315</v>
      </c>
      <c r="D11" s="1119" t="s">
        <v>176</v>
      </c>
      <c r="E11" s="1153" t="s">
        <v>59</v>
      </c>
      <c r="F11" s="150"/>
      <c r="G11" s="110" t="s">
        <v>236</v>
      </c>
      <c r="H11" s="110" t="s">
        <v>34</v>
      </c>
      <c r="I11" s="154" t="s">
        <v>373</v>
      </c>
      <c r="J11" s="273" t="str">
        <f t="shared" si="0"/>
        <v>THỊ TRƯỜNG CHỨNG KHOÁN (2TC),</v>
      </c>
      <c r="K11" s="274">
        <f t="shared" si="1"/>
        <v>2</v>
      </c>
      <c r="L11" s="275" t="str">
        <f>IF('CKT16'!M10&lt;1,"x"," ")</f>
        <v xml:space="preserve"> </v>
      </c>
      <c r="M11" s="275" t="str">
        <f>IF('CKT16'!Q10&lt;1,"x"," ")</f>
        <v xml:space="preserve"> </v>
      </c>
      <c r="N11" s="275" t="str">
        <f>IF('CKT16'!Y10&lt;1,"x"," ")</f>
        <v xml:space="preserve"> </v>
      </c>
      <c r="O11" s="275" t="str">
        <f>IF('CKT16'!AJ10&lt;1,"x"," ")</f>
        <v xml:space="preserve"> </v>
      </c>
      <c r="P11" s="275" t="str">
        <f>IF('CKT16'!AU10&lt;1,"x"," ")</f>
        <v xml:space="preserve"> </v>
      </c>
      <c r="Q11" s="275" t="str">
        <f>IF('CKT16'!BF10&lt;1,"x"," ")</f>
        <v xml:space="preserve"> </v>
      </c>
      <c r="R11" s="275" t="str">
        <f>IF('CKT16'!BQ10&lt;1,"x"," ")</f>
        <v xml:space="preserve"> </v>
      </c>
      <c r="S11" s="275" t="str">
        <f>IF('CKT16'!CJ10&lt;1,"x"," ")</f>
        <v xml:space="preserve"> </v>
      </c>
      <c r="T11" s="275" t="str">
        <f>IF('CKT16'!CU10&lt;1,"x"," ")</f>
        <v xml:space="preserve"> </v>
      </c>
      <c r="U11" s="275" t="str">
        <f>IF('CKT16'!DF10&lt;1,"x"," ")</f>
        <v xml:space="preserve"> </v>
      </c>
      <c r="V11" s="275" t="str">
        <f>IF('CKT16'!DQ10&lt;1,"x"," ")</f>
        <v xml:space="preserve"> </v>
      </c>
      <c r="W11" s="275" t="str">
        <f>IF('CKT16'!EB10&lt;1,"x"," ")</f>
        <v xml:space="preserve"> </v>
      </c>
      <c r="X11" s="275" t="str">
        <f>IF('CKT16'!EM10&lt;1,"x"," ")</f>
        <v xml:space="preserve"> </v>
      </c>
      <c r="Y11" s="275" t="str">
        <f>IF('CKT16'!EX10&lt;1,"x"," ")</f>
        <v xml:space="preserve"> </v>
      </c>
      <c r="Z11" s="275" t="str">
        <f>IF('CKT16'!FT10&lt;1,"x"," ")</f>
        <v xml:space="preserve"> </v>
      </c>
      <c r="AA11" s="275" t="str">
        <f>IF('CKT16'!GE10&lt;1,"x"," ")</f>
        <v>x</v>
      </c>
      <c r="AB11" s="275" t="str">
        <f>IF('CKT16'!GP10&lt;1,"x"," ")</f>
        <v xml:space="preserve"> </v>
      </c>
      <c r="AC11" s="275" t="str">
        <f>IF('CKT16'!HA10&lt;1,"x"," ")</f>
        <v xml:space="preserve"> </v>
      </c>
      <c r="AD11" s="275" t="str">
        <f>IF('CKT16'!HL10&lt;1,"x"," ")</f>
        <v xml:space="preserve"> </v>
      </c>
      <c r="AE11" s="275" t="str">
        <f>IF('CKT16'!HW10&lt;1,"x"," ")</f>
        <v xml:space="preserve"> </v>
      </c>
      <c r="AF11" s="275" t="str">
        <f>IF('CKT16'!IH10&lt;1,"x"," ")</f>
        <v xml:space="preserve"> </v>
      </c>
      <c r="AG11" s="275" t="str">
        <f>IF('CKT16'!IS10&lt;1,"x"," ")</f>
        <v xml:space="preserve"> </v>
      </c>
      <c r="AH11" s="275" t="str">
        <f>IF('CKT16'!JQ10&lt;1,"x"," ")</f>
        <v xml:space="preserve"> </v>
      </c>
      <c r="AI11" s="275" t="str">
        <f>IF('CKT16'!KB10&lt;1,"x"," ")</f>
        <v xml:space="preserve"> </v>
      </c>
      <c r="AJ11" s="275" t="str">
        <f>IF('CKT16'!KM10&lt;1,"x"," ")</f>
        <v xml:space="preserve"> </v>
      </c>
      <c r="AK11" s="275" t="str">
        <f>IF('CKT16'!KX10&lt;1,"x"," ")</f>
        <v xml:space="preserve"> </v>
      </c>
      <c r="AL11" s="275" t="str">
        <f>IF('CKT16'!LI10&lt;1,"x"," ")</f>
        <v xml:space="preserve"> </v>
      </c>
      <c r="AM11" s="275" t="str">
        <f>IF('CKT16'!LT10&lt;1,"x"," ")</f>
        <v xml:space="preserve"> </v>
      </c>
      <c r="AN11" s="275" t="str">
        <f>IF('CKT16'!ME10&lt;1,"x"," ")</f>
        <v xml:space="preserve"> </v>
      </c>
      <c r="AO11" s="275" t="str">
        <f>IF('CKT16'!ND10&lt;1,"x"," ")</f>
        <v xml:space="preserve"> </v>
      </c>
      <c r="AP11" s="275" t="str">
        <f>IF('CKT16'!NO10&lt;1,"x"," ")</f>
        <v xml:space="preserve"> </v>
      </c>
      <c r="AQ11" s="275" t="str">
        <f>IF('CKT16'!NZ10&lt;1,"x"," ")</f>
        <v xml:space="preserve"> </v>
      </c>
      <c r="AR11" s="275" t="str">
        <f>IF('CKT16'!OK10&lt;1,"x"," ")</f>
        <v xml:space="preserve"> </v>
      </c>
      <c r="AS11" s="275" t="str">
        <f>IF('CKT16'!OV10&lt;1,"x"," ")</f>
        <v xml:space="preserve"> </v>
      </c>
      <c r="AT11" s="275" t="str">
        <f>IF('CKT16'!PV10&lt;1,"x"," ")</f>
        <v xml:space="preserve"> </v>
      </c>
      <c r="AU11" s="275" t="str">
        <f>IF('CKT16'!QE10&lt;1,"x"," ")</f>
        <v xml:space="preserve"> </v>
      </c>
    </row>
    <row r="12" spans="1:47" s="45" customFormat="1" ht="40.5" customHeight="1">
      <c r="A12" s="108">
        <v>16</v>
      </c>
      <c r="B12" s="109" t="s">
        <v>156</v>
      </c>
      <c r="C12" s="145" t="s">
        <v>316</v>
      </c>
      <c r="D12" s="117" t="s">
        <v>177</v>
      </c>
      <c r="E12" s="120" t="s">
        <v>178</v>
      </c>
      <c r="F12" s="150"/>
      <c r="G12" s="110" t="s">
        <v>237</v>
      </c>
      <c r="H12" s="110" t="s">
        <v>8</v>
      </c>
      <c r="I12" s="111" t="s">
        <v>374</v>
      </c>
      <c r="J12" s="273" t="str">
        <f t="shared" si="0"/>
        <v/>
      </c>
      <c r="K12" s="274">
        <f t="shared" si="1"/>
        <v>0</v>
      </c>
      <c r="L12" s="275" t="str">
        <f>IF('CKT16'!M11&lt;1,"x"," ")</f>
        <v xml:space="preserve"> </v>
      </c>
      <c r="M12" s="275" t="str">
        <f>IF('CKT16'!Q11&lt;1,"x"," ")</f>
        <v xml:space="preserve"> </v>
      </c>
      <c r="N12" s="275" t="str">
        <f>IF('CKT16'!Y11&lt;1,"x"," ")</f>
        <v xml:space="preserve"> </v>
      </c>
      <c r="O12" s="275" t="str">
        <f>IF('CKT16'!AJ11&lt;1,"x"," ")</f>
        <v xml:space="preserve"> </v>
      </c>
      <c r="P12" s="275" t="str">
        <f>IF('CKT16'!AU11&lt;1,"x"," ")</f>
        <v xml:space="preserve"> </v>
      </c>
      <c r="Q12" s="275" t="str">
        <f>IF('CKT16'!BF11&lt;1,"x"," ")</f>
        <v xml:space="preserve"> </v>
      </c>
      <c r="R12" s="275" t="str">
        <f>IF('CKT16'!BQ11&lt;1,"x"," ")</f>
        <v xml:space="preserve"> </v>
      </c>
      <c r="S12" s="275" t="str">
        <f>IF('CKT16'!CJ11&lt;1,"x"," ")</f>
        <v xml:space="preserve"> </v>
      </c>
      <c r="T12" s="275" t="str">
        <f>IF('CKT16'!CU11&lt;1,"x"," ")</f>
        <v xml:space="preserve"> </v>
      </c>
      <c r="U12" s="275" t="str">
        <f>IF('CKT16'!DF11&lt;1,"x"," ")</f>
        <v xml:space="preserve"> </v>
      </c>
      <c r="V12" s="275" t="str">
        <f>IF('CKT16'!DQ11&lt;1,"x"," ")</f>
        <v xml:space="preserve"> </v>
      </c>
      <c r="W12" s="275" t="str">
        <f>IF('CKT16'!EB11&lt;1,"x"," ")</f>
        <v xml:space="preserve"> </v>
      </c>
      <c r="X12" s="275" t="str">
        <f>IF('CKT16'!EM11&lt;1,"x"," ")</f>
        <v xml:space="preserve"> </v>
      </c>
      <c r="Y12" s="275" t="str">
        <f>IF('CKT16'!EX11&lt;1,"x"," ")</f>
        <v xml:space="preserve"> </v>
      </c>
      <c r="Z12" s="275" t="str">
        <f>IF('CKT16'!FT11&lt;1,"x"," ")</f>
        <v xml:space="preserve"> </v>
      </c>
      <c r="AA12" s="275" t="str">
        <f>IF('CKT16'!GE11&lt;1,"x"," ")</f>
        <v xml:space="preserve"> </v>
      </c>
      <c r="AB12" s="275" t="str">
        <f>IF('CKT16'!GP11&lt;1,"x"," ")</f>
        <v xml:space="preserve"> </v>
      </c>
      <c r="AC12" s="275" t="str">
        <f>IF('CKT16'!HA11&lt;1,"x"," ")</f>
        <v xml:space="preserve"> </v>
      </c>
      <c r="AD12" s="275" t="str">
        <f>IF('CKT16'!HL11&lt;1,"x"," ")</f>
        <v xml:space="preserve"> </v>
      </c>
      <c r="AE12" s="275" t="str">
        <f>IF('CKT16'!HW11&lt;1,"x"," ")</f>
        <v xml:space="preserve"> </v>
      </c>
      <c r="AF12" s="275" t="str">
        <f>IF('CKT16'!IH11&lt;1,"x"," ")</f>
        <v xml:space="preserve"> </v>
      </c>
      <c r="AG12" s="275" t="str">
        <f>IF('CKT16'!IS11&lt;1,"x"," ")</f>
        <v xml:space="preserve"> </v>
      </c>
      <c r="AH12" s="275" t="str">
        <f>IF('CKT16'!JQ11&lt;1,"x"," ")</f>
        <v xml:space="preserve"> </v>
      </c>
      <c r="AI12" s="275" t="str">
        <f>IF('CKT16'!KB11&lt;1,"x"," ")</f>
        <v xml:space="preserve"> </v>
      </c>
      <c r="AJ12" s="275" t="str">
        <f>IF('CKT16'!KM11&lt;1,"x"," ")</f>
        <v xml:space="preserve"> </v>
      </c>
      <c r="AK12" s="275" t="str">
        <f>IF('CKT16'!KX11&lt;1,"x"," ")</f>
        <v xml:space="preserve"> </v>
      </c>
      <c r="AL12" s="275" t="str">
        <f>IF('CKT16'!LI11&lt;1,"x"," ")</f>
        <v xml:space="preserve"> </v>
      </c>
      <c r="AM12" s="275" t="str">
        <f>IF('CKT16'!LT11&lt;1,"x"," ")</f>
        <v xml:space="preserve"> </v>
      </c>
      <c r="AN12" s="275" t="str">
        <f>IF('CKT16'!ME11&lt;1,"x"," ")</f>
        <v xml:space="preserve"> </v>
      </c>
      <c r="AO12" s="275" t="str">
        <f>IF('CKT16'!ND11&lt;1,"x"," ")</f>
        <v xml:space="preserve"> </v>
      </c>
      <c r="AP12" s="275" t="str">
        <f>IF('CKT16'!NO11&lt;1,"x"," ")</f>
        <v xml:space="preserve"> </v>
      </c>
      <c r="AQ12" s="275" t="str">
        <f>IF('CKT16'!NZ11&lt;1,"x"," ")</f>
        <v xml:space="preserve"> </v>
      </c>
      <c r="AR12" s="275" t="str">
        <f>IF('CKT16'!OK11&lt;1,"x"," ")</f>
        <v xml:space="preserve"> </v>
      </c>
      <c r="AS12" s="275" t="str">
        <f>IF('CKT16'!OV11&lt;1,"x"," ")</f>
        <v xml:space="preserve"> </v>
      </c>
      <c r="AT12" s="275" t="str">
        <f>IF('CKT16'!PV11&lt;1,"x"," ")</f>
        <v xml:space="preserve"> </v>
      </c>
      <c r="AU12" s="275" t="str">
        <f>IF('CKT16'!QE11&lt;1,"x"," ")</f>
        <v xml:space="preserve"> </v>
      </c>
    </row>
    <row r="13" spans="1:47" s="45" customFormat="1" ht="40.5" customHeight="1">
      <c r="A13" s="108">
        <v>17</v>
      </c>
      <c r="B13" s="109" t="s">
        <v>156</v>
      </c>
      <c r="C13" s="114" t="s">
        <v>317</v>
      </c>
      <c r="D13" s="117" t="s">
        <v>179</v>
      </c>
      <c r="E13" s="703" t="s">
        <v>180</v>
      </c>
      <c r="F13" s="150"/>
      <c r="G13" s="110" t="s">
        <v>238</v>
      </c>
      <c r="H13" s="110" t="s">
        <v>34</v>
      </c>
      <c r="I13" s="111" t="s">
        <v>375</v>
      </c>
      <c r="J13" s="273" t="str">
        <f t="shared" si="0"/>
        <v/>
      </c>
      <c r="K13" s="274">
        <f t="shared" si="1"/>
        <v>0</v>
      </c>
      <c r="L13" s="275" t="str">
        <f>IF('CKT16'!M12&lt;1,"x"," ")</f>
        <v xml:space="preserve"> </v>
      </c>
      <c r="M13" s="275" t="str">
        <f>IF('CKT16'!Q12&lt;1,"x"," ")</f>
        <v xml:space="preserve"> </v>
      </c>
      <c r="N13" s="275" t="str">
        <f>IF('CKT16'!Y12&lt;1,"x"," ")</f>
        <v xml:space="preserve"> </v>
      </c>
      <c r="O13" s="275" t="str">
        <f>IF('CKT16'!AJ12&lt;1,"x"," ")</f>
        <v xml:space="preserve"> </v>
      </c>
      <c r="P13" s="275" t="str">
        <f>IF('CKT16'!AU12&lt;1,"x"," ")</f>
        <v xml:space="preserve"> </v>
      </c>
      <c r="Q13" s="275" t="str">
        <f>IF('CKT16'!BF12&lt;1,"x"," ")</f>
        <v xml:space="preserve"> </v>
      </c>
      <c r="R13" s="275" t="str">
        <f>IF('CKT16'!BQ12&lt;1,"x"," ")</f>
        <v xml:space="preserve"> </v>
      </c>
      <c r="S13" s="275" t="str">
        <f>IF('CKT16'!CJ12&lt;1,"x"," ")</f>
        <v xml:space="preserve"> </v>
      </c>
      <c r="T13" s="275" t="str">
        <f>IF('CKT16'!CU12&lt;1,"x"," ")</f>
        <v xml:space="preserve"> </v>
      </c>
      <c r="U13" s="275" t="str">
        <f>IF('CKT16'!DF12&lt;1,"x"," ")</f>
        <v xml:space="preserve"> </v>
      </c>
      <c r="V13" s="275" t="str">
        <f>IF('CKT16'!DQ12&lt;1,"x"," ")</f>
        <v xml:space="preserve"> </v>
      </c>
      <c r="W13" s="275" t="str">
        <f>IF('CKT16'!EB12&lt;1,"x"," ")</f>
        <v xml:space="preserve"> </v>
      </c>
      <c r="X13" s="275" t="str">
        <f>IF('CKT16'!EM12&lt;1,"x"," ")</f>
        <v xml:space="preserve"> </v>
      </c>
      <c r="Y13" s="275" t="str">
        <f>IF('CKT16'!EX12&lt;1,"x"," ")</f>
        <v xml:space="preserve"> </v>
      </c>
      <c r="Z13" s="275" t="str">
        <f>IF('CKT16'!FT12&lt;1,"x"," ")</f>
        <v xml:space="preserve"> </v>
      </c>
      <c r="AA13" s="275" t="str">
        <f>IF('CKT16'!GE12&lt;1,"x"," ")</f>
        <v xml:space="preserve"> </v>
      </c>
      <c r="AB13" s="275" t="str">
        <f>IF('CKT16'!GP12&lt;1,"x"," ")</f>
        <v xml:space="preserve"> </v>
      </c>
      <c r="AC13" s="275" t="str">
        <f>IF('CKT16'!HA12&lt;1,"x"," ")</f>
        <v xml:space="preserve"> </v>
      </c>
      <c r="AD13" s="275" t="str">
        <f>IF('CKT16'!HL12&lt;1,"x"," ")</f>
        <v xml:space="preserve"> </v>
      </c>
      <c r="AE13" s="275" t="str">
        <f>IF('CKT16'!HW12&lt;1,"x"," ")</f>
        <v xml:space="preserve"> </v>
      </c>
      <c r="AF13" s="275" t="str">
        <f>IF('CKT16'!IH12&lt;1,"x"," ")</f>
        <v xml:space="preserve"> </v>
      </c>
      <c r="AG13" s="275" t="str">
        <f>IF('CKT16'!IS12&lt;1,"x"," ")</f>
        <v xml:space="preserve"> </v>
      </c>
      <c r="AH13" s="275" t="str">
        <f>IF('CKT16'!JQ12&lt;1,"x"," ")</f>
        <v xml:space="preserve"> </v>
      </c>
      <c r="AI13" s="275" t="str">
        <f>IF('CKT16'!KB12&lt;1,"x"," ")</f>
        <v xml:space="preserve"> </v>
      </c>
      <c r="AJ13" s="275" t="str">
        <f>IF('CKT16'!KM12&lt;1,"x"," ")</f>
        <v xml:space="preserve"> </v>
      </c>
      <c r="AK13" s="275" t="str">
        <f>IF('CKT16'!KX12&lt;1,"x"," ")</f>
        <v xml:space="preserve"> </v>
      </c>
      <c r="AL13" s="275" t="str">
        <f>IF('CKT16'!LI12&lt;1,"x"," ")</f>
        <v xml:space="preserve"> </v>
      </c>
      <c r="AM13" s="275" t="str">
        <f>IF('CKT16'!LT12&lt;1,"x"," ")</f>
        <v xml:space="preserve"> </v>
      </c>
      <c r="AN13" s="275" t="str">
        <f>IF('CKT16'!ME12&lt;1,"x"," ")</f>
        <v xml:space="preserve"> </v>
      </c>
      <c r="AO13" s="275" t="str">
        <f>IF('CKT16'!ND12&lt;1,"x"," ")</f>
        <v xml:space="preserve"> </v>
      </c>
      <c r="AP13" s="275" t="str">
        <f>IF('CKT16'!NO12&lt;1,"x"," ")</f>
        <v xml:space="preserve"> </v>
      </c>
      <c r="AQ13" s="275" t="str">
        <f>IF('CKT16'!NZ12&lt;1,"x"," ")</f>
        <v xml:space="preserve"> </v>
      </c>
      <c r="AR13" s="275" t="str">
        <f>IF('CKT16'!OK12&lt;1,"x"," ")</f>
        <v xml:space="preserve"> </v>
      </c>
      <c r="AS13" s="275" t="str">
        <f>IF('CKT16'!OV12&lt;1,"x"," ")</f>
        <v xml:space="preserve"> </v>
      </c>
      <c r="AT13" s="275" t="str">
        <f>IF('CKT16'!PV12&lt;1,"x"," ")</f>
        <v xml:space="preserve"> </v>
      </c>
      <c r="AU13" s="275" t="str">
        <f>IF('CKT16'!QE12&lt;1,"x"," ")</f>
        <v xml:space="preserve"> </v>
      </c>
    </row>
    <row r="14" spans="1:47" s="45" customFormat="1" ht="40.5" customHeight="1">
      <c r="A14" s="108">
        <v>18</v>
      </c>
      <c r="B14" s="109" t="s">
        <v>156</v>
      </c>
      <c r="C14" s="114" t="s">
        <v>318</v>
      </c>
      <c r="D14" s="118" t="s">
        <v>181</v>
      </c>
      <c r="E14" s="121" t="s">
        <v>21</v>
      </c>
      <c r="F14" s="150"/>
      <c r="G14" s="110" t="s">
        <v>239</v>
      </c>
      <c r="H14" s="110" t="s">
        <v>34</v>
      </c>
      <c r="I14" s="111" t="s">
        <v>367</v>
      </c>
      <c r="J14" s="273" t="str">
        <f t="shared" si="0"/>
        <v/>
      </c>
      <c r="K14" s="274">
        <f t="shared" si="1"/>
        <v>0</v>
      </c>
      <c r="L14" s="275" t="str">
        <f>IF('CKT16'!M13&lt;1,"x"," ")</f>
        <v xml:space="preserve"> </v>
      </c>
      <c r="M14" s="275" t="str">
        <f>IF('CKT16'!Q13&lt;1,"x"," ")</f>
        <v xml:space="preserve"> </v>
      </c>
      <c r="N14" s="275" t="str">
        <f>IF('CKT16'!Y13&lt;1,"x"," ")</f>
        <v xml:space="preserve"> </v>
      </c>
      <c r="O14" s="275" t="str">
        <f>IF('CKT16'!AJ13&lt;1,"x"," ")</f>
        <v xml:space="preserve"> </v>
      </c>
      <c r="P14" s="275" t="str">
        <f>IF('CKT16'!AU13&lt;1,"x"," ")</f>
        <v xml:space="preserve"> </v>
      </c>
      <c r="Q14" s="275" t="str">
        <f>IF('CKT16'!BF13&lt;1,"x"," ")</f>
        <v xml:space="preserve"> </v>
      </c>
      <c r="R14" s="275" t="str">
        <f>IF('CKT16'!BQ13&lt;1,"x"," ")</f>
        <v xml:space="preserve"> </v>
      </c>
      <c r="S14" s="275" t="str">
        <f>IF('CKT16'!CJ13&lt;1,"x"," ")</f>
        <v xml:space="preserve"> </v>
      </c>
      <c r="T14" s="275" t="str">
        <f>IF('CKT16'!CU13&lt;1,"x"," ")</f>
        <v xml:space="preserve"> </v>
      </c>
      <c r="U14" s="275" t="str">
        <f>IF('CKT16'!DF13&lt;1,"x"," ")</f>
        <v xml:space="preserve"> </v>
      </c>
      <c r="V14" s="275" t="str">
        <f>IF('CKT16'!DQ13&lt;1,"x"," ")</f>
        <v xml:space="preserve"> </v>
      </c>
      <c r="W14" s="275" t="str">
        <f>IF('CKT16'!EB13&lt;1,"x"," ")</f>
        <v xml:space="preserve"> </v>
      </c>
      <c r="X14" s="275" t="str">
        <f>IF('CKT16'!EM13&lt;1,"x"," ")</f>
        <v xml:space="preserve"> </v>
      </c>
      <c r="Y14" s="275" t="str">
        <f>IF('CKT16'!EX13&lt;1,"x"," ")</f>
        <v xml:space="preserve"> </v>
      </c>
      <c r="Z14" s="275" t="str">
        <f>IF('CKT16'!FT13&lt;1,"x"," ")</f>
        <v xml:space="preserve"> </v>
      </c>
      <c r="AA14" s="275" t="str">
        <f>IF('CKT16'!GE13&lt;1,"x"," ")</f>
        <v xml:space="preserve"> </v>
      </c>
      <c r="AB14" s="275" t="str">
        <f>IF('CKT16'!GP13&lt;1,"x"," ")</f>
        <v xml:space="preserve"> </v>
      </c>
      <c r="AC14" s="275" t="str">
        <f>IF('CKT16'!HA13&lt;1,"x"," ")</f>
        <v xml:space="preserve"> </v>
      </c>
      <c r="AD14" s="275" t="str">
        <f>IF('CKT16'!HL13&lt;1,"x"," ")</f>
        <v xml:space="preserve"> </v>
      </c>
      <c r="AE14" s="275" t="str">
        <f>IF('CKT16'!HW13&lt;1,"x"," ")</f>
        <v xml:space="preserve"> </v>
      </c>
      <c r="AF14" s="275" t="str">
        <f>IF('CKT16'!IH13&lt;1,"x"," ")</f>
        <v xml:space="preserve"> </v>
      </c>
      <c r="AG14" s="275" t="str">
        <f>IF('CKT16'!IS13&lt;1,"x"," ")</f>
        <v xml:space="preserve"> </v>
      </c>
      <c r="AH14" s="275" t="str">
        <f>IF('CKT16'!JQ13&lt;1,"x"," ")</f>
        <v xml:space="preserve"> </v>
      </c>
      <c r="AI14" s="275" t="str">
        <f>IF('CKT16'!KB13&lt;1,"x"," ")</f>
        <v xml:space="preserve"> </v>
      </c>
      <c r="AJ14" s="275" t="str">
        <f>IF('CKT16'!KM13&lt;1,"x"," ")</f>
        <v xml:space="preserve"> </v>
      </c>
      <c r="AK14" s="275" t="str">
        <f>IF('CKT16'!KX13&lt;1,"x"," ")</f>
        <v xml:space="preserve"> </v>
      </c>
      <c r="AL14" s="275" t="str">
        <f>IF('CKT16'!LI13&lt;1,"x"," ")</f>
        <v xml:space="preserve"> </v>
      </c>
      <c r="AM14" s="275" t="str">
        <f>IF('CKT16'!LT13&lt;1,"x"," ")</f>
        <v xml:space="preserve"> </v>
      </c>
      <c r="AN14" s="275" t="str">
        <f>IF('CKT16'!ME13&lt;1,"x"," ")</f>
        <v xml:space="preserve"> </v>
      </c>
      <c r="AO14" s="275" t="str">
        <f>IF('CKT16'!ND13&lt;1,"x"," ")</f>
        <v xml:space="preserve"> </v>
      </c>
      <c r="AP14" s="275" t="str">
        <f>IF('CKT16'!NO13&lt;1,"x"," ")</f>
        <v xml:space="preserve"> </v>
      </c>
      <c r="AQ14" s="275" t="str">
        <f>IF('CKT16'!NZ13&lt;1,"x"," ")</f>
        <v xml:space="preserve"> </v>
      </c>
      <c r="AR14" s="275" t="str">
        <f>IF('CKT16'!OK13&lt;1,"x"," ")</f>
        <v xml:space="preserve"> </v>
      </c>
      <c r="AS14" s="275" t="str">
        <f>IF('CKT16'!OV13&lt;1,"x"," ")</f>
        <v xml:space="preserve"> </v>
      </c>
      <c r="AT14" s="275" t="str">
        <f>IF('CKT16'!PV13&lt;1,"x"," ")</f>
        <v xml:space="preserve"> </v>
      </c>
      <c r="AU14" s="275" t="str">
        <f>IF('CKT16'!QE13&lt;1,"x"," ")</f>
        <v xml:space="preserve"> </v>
      </c>
    </row>
    <row r="15" spans="1:47" s="45" customFormat="1" ht="30.75" customHeight="1">
      <c r="A15" s="108">
        <v>19</v>
      </c>
      <c r="B15" s="109" t="s">
        <v>156</v>
      </c>
      <c r="C15" s="114" t="s">
        <v>319</v>
      </c>
      <c r="D15" s="117" t="s">
        <v>182</v>
      </c>
      <c r="E15" s="120" t="s">
        <v>183</v>
      </c>
      <c r="F15" s="150"/>
      <c r="G15" s="110" t="s">
        <v>240</v>
      </c>
      <c r="H15" s="110" t="s">
        <v>34</v>
      </c>
      <c r="I15" s="111" t="s">
        <v>377</v>
      </c>
      <c r="J15" s="273" t="str">
        <f t="shared" si="0"/>
        <v/>
      </c>
      <c r="K15" s="274">
        <f t="shared" si="1"/>
        <v>0</v>
      </c>
      <c r="L15" s="275" t="str">
        <f>IF('CKT16'!M14&lt;1,"x"," ")</f>
        <v xml:space="preserve"> </v>
      </c>
      <c r="M15" s="275" t="str">
        <f>IF('CKT16'!Q14&lt;1,"x"," ")</f>
        <v xml:space="preserve"> </v>
      </c>
      <c r="N15" s="275" t="str">
        <f>IF('CKT16'!Y14&lt;1,"x"," ")</f>
        <v xml:space="preserve"> </v>
      </c>
      <c r="O15" s="275" t="str">
        <f>IF('CKT16'!AJ14&lt;1,"x"," ")</f>
        <v xml:space="preserve"> </v>
      </c>
      <c r="P15" s="275" t="str">
        <f>IF('CKT16'!AU14&lt;1,"x"," ")</f>
        <v xml:space="preserve"> </v>
      </c>
      <c r="Q15" s="275" t="str">
        <f>IF('CKT16'!BF14&lt;1,"x"," ")</f>
        <v xml:space="preserve"> </v>
      </c>
      <c r="R15" s="275" t="str">
        <f>IF('CKT16'!BQ14&lt;1,"x"," ")</f>
        <v xml:space="preserve"> </v>
      </c>
      <c r="S15" s="275" t="str">
        <f>IF('CKT16'!CJ14&lt;1,"x"," ")</f>
        <v xml:space="preserve"> </v>
      </c>
      <c r="T15" s="275" t="str">
        <f>IF('CKT16'!CU14&lt;1,"x"," ")</f>
        <v xml:space="preserve"> </v>
      </c>
      <c r="U15" s="275" t="str">
        <f>IF('CKT16'!DF14&lt;1,"x"," ")</f>
        <v xml:space="preserve"> </v>
      </c>
      <c r="V15" s="275" t="str">
        <f>IF('CKT16'!DQ14&lt;1,"x"," ")</f>
        <v xml:space="preserve"> </v>
      </c>
      <c r="W15" s="275" t="str">
        <f>IF('CKT16'!EB14&lt;1,"x"," ")</f>
        <v xml:space="preserve"> </v>
      </c>
      <c r="X15" s="275" t="str">
        <f>IF('CKT16'!EM14&lt;1,"x"," ")</f>
        <v xml:space="preserve"> </v>
      </c>
      <c r="Y15" s="275" t="str">
        <f>IF('CKT16'!EX14&lt;1,"x"," ")</f>
        <v xml:space="preserve"> </v>
      </c>
      <c r="Z15" s="275" t="str">
        <f>IF('CKT16'!FT14&lt;1,"x"," ")</f>
        <v xml:space="preserve"> </v>
      </c>
      <c r="AA15" s="275" t="str">
        <f>IF('CKT16'!GE14&lt;1,"x"," ")</f>
        <v xml:space="preserve"> </v>
      </c>
      <c r="AB15" s="275" t="str">
        <f>IF('CKT16'!GP14&lt;1,"x"," ")</f>
        <v xml:space="preserve"> </v>
      </c>
      <c r="AC15" s="275" t="str">
        <f>IF('CKT16'!HA14&lt;1,"x"," ")</f>
        <v xml:space="preserve"> </v>
      </c>
      <c r="AD15" s="275" t="str">
        <f>IF('CKT16'!HL14&lt;1,"x"," ")</f>
        <v xml:space="preserve"> </v>
      </c>
      <c r="AE15" s="275" t="str">
        <f>IF('CKT16'!HW14&lt;1,"x"," ")</f>
        <v xml:space="preserve"> </v>
      </c>
      <c r="AF15" s="275" t="str">
        <f>IF('CKT16'!IH14&lt;1,"x"," ")</f>
        <v xml:space="preserve"> </v>
      </c>
      <c r="AG15" s="275" t="str">
        <f>IF('CKT16'!IS14&lt;1,"x"," ")</f>
        <v xml:space="preserve"> </v>
      </c>
      <c r="AH15" s="275" t="str">
        <f>IF('CKT16'!JQ14&lt;1,"x"," ")</f>
        <v xml:space="preserve"> </v>
      </c>
      <c r="AI15" s="275" t="str">
        <f>IF('CKT16'!KB14&lt;1,"x"," ")</f>
        <v xml:space="preserve"> </v>
      </c>
      <c r="AJ15" s="275" t="str">
        <f>IF('CKT16'!KM14&lt;1,"x"," ")</f>
        <v xml:space="preserve"> </v>
      </c>
      <c r="AK15" s="275" t="str">
        <f>IF('CKT16'!KX14&lt;1,"x"," ")</f>
        <v xml:space="preserve"> </v>
      </c>
      <c r="AL15" s="275" t="str">
        <f>IF('CKT16'!LI14&lt;1,"x"," ")</f>
        <v xml:space="preserve"> </v>
      </c>
      <c r="AM15" s="275" t="str">
        <f>IF('CKT16'!LT14&lt;1,"x"," ")</f>
        <v xml:space="preserve"> </v>
      </c>
      <c r="AN15" s="275" t="str">
        <f>IF('CKT16'!ME14&lt;1,"x"," ")</f>
        <v xml:space="preserve"> </v>
      </c>
      <c r="AO15" s="275" t="str">
        <f>IF('CKT16'!ND14&lt;1,"x"," ")</f>
        <v xml:space="preserve"> </v>
      </c>
      <c r="AP15" s="275" t="str">
        <f>IF('CKT16'!NO14&lt;1,"x"," ")</f>
        <v xml:space="preserve"> </v>
      </c>
      <c r="AQ15" s="275" t="str">
        <f>IF('CKT16'!NZ14&lt;1,"x"," ")</f>
        <v xml:space="preserve"> </v>
      </c>
      <c r="AR15" s="275" t="str">
        <f>IF('CKT16'!OK14&lt;1,"x"," ")</f>
        <v xml:space="preserve"> </v>
      </c>
      <c r="AS15" s="275" t="str">
        <f>IF('CKT16'!OV14&lt;1,"x"," ")</f>
        <v xml:space="preserve"> </v>
      </c>
      <c r="AT15" s="275" t="str">
        <f>IF('CKT16'!PV14&lt;1,"x"," ")</f>
        <v xml:space="preserve"> </v>
      </c>
      <c r="AU15" s="275" t="str">
        <f>IF('CKT16'!QE14&lt;1,"x"," ")</f>
        <v xml:space="preserve"> </v>
      </c>
    </row>
    <row r="16" spans="1:47" s="45" customFormat="1" ht="40.5" customHeight="1">
      <c r="A16" s="108">
        <v>20</v>
      </c>
      <c r="B16" s="109" t="s">
        <v>156</v>
      </c>
      <c r="C16" s="113" t="s">
        <v>320</v>
      </c>
      <c r="D16" s="117" t="s">
        <v>184</v>
      </c>
      <c r="E16" s="120" t="s">
        <v>185</v>
      </c>
      <c r="F16" s="150"/>
      <c r="G16" s="110" t="s">
        <v>241</v>
      </c>
      <c r="H16" s="110" t="s">
        <v>34</v>
      </c>
      <c r="I16" s="111" t="s">
        <v>376</v>
      </c>
      <c r="J16" s="273" t="str">
        <f t="shared" si="0"/>
        <v/>
      </c>
      <c r="K16" s="274">
        <f t="shared" si="1"/>
        <v>0</v>
      </c>
      <c r="L16" s="275" t="str">
        <f>IF('CKT16'!M15&lt;1,"x"," ")</f>
        <v xml:space="preserve"> </v>
      </c>
      <c r="M16" s="275" t="str">
        <f>IF('CKT16'!Q15&lt;1,"x"," ")</f>
        <v xml:space="preserve"> </v>
      </c>
      <c r="N16" s="275" t="str">
        <f>IF('CKT16'!Y15&lt;1,"x"," ")</f>
        <v xml:space="preserve"> </v>
      </c>
      <c r="O16" s="275" t="str">
        <f>IF('CKT16'!AJ15&lt;1,"x"," ")</f>
        <v xml:space="preserve"> </v>
      </c>
      <c r="P16" s="275" t="str">
        <f>IF('CKT16'!AU15&lt;1,"x"," ")</f>
        <v xml:space="preserve"> </v>
      </c>
      <c r="Q16" s="275" t="str">
        <f>IF('CKT16'!BF15&lt;1,"x"," ")</f>
        <v xml:space="preserve"> </v>
      </c>
      <c r="R16" s="275" t="str">
        <f>IF('CKT16'!BQ15&lt;1,"x"," ")</f>
        <v xml:space="preserve"> </v>
      </c>
      <c r="S16" s="275" t="str">
        <f>IF('CKT16'!CJ15&lt;1,"x"," ")</f>
        <v xml:space="preserve"> </v>
      </c>
      <c r="T16" s="275" t="str">
        <f>IF('CKT16'!CU15&lt;1,"x"," ")</f>
        <v xml:space="preserve"> </v>
      </c>
      <c r="U16" s="275" t="str">
        <f>IF('CKT16'!DF15&lt;1,"x"," ")</f>
        <v xml:space="preserve"> </v>
      </c>
      <c r="V16" s="275" t="str">
        <f>IF('CKT16'!DQ15&lt;1,"x"," ")</f>
        <v xml:space="preserve"> </v>
      </c>
      <c r="W16" s="275" t="str">
        <f>IF('CKT16'!EB15&lt;1,"x"," ")</f>
        <v xml:space="preserve"> </v>
      </c>
      <c r="X16" s="275" t="str">
        <f>IF('CKT16'!EM15&lt;1,"x"," ")</f>
        <v xml:space="preserve"> </v>
      </c>
      <c r="Y16" s="275" t="str">
        <f>IF('CKT16'!EX15&lt;1,"x"," ")</f>
        <v xml:space="preserve"> </v>
      </c>
      <c r="Z16" s="275" t="str">
        <f>IF('CKT16'!FT15&lt;1,"x"," ")</f>
        <v xml:space="preserve"> </v>
      </c>
      <c r="AA16" s="275" t="str">
        <f>IF('CKT16'!GE15&lt;1,"x"," ")</f>
        <v xml:space="preserve"> </v>
      </c>
      <c r="AB16" s="275" t="str">
        <f>IF('CKT16'!GP15&lt;1,"x"," ")</f>
        <v xml:space="preserve"> </v>
      </c>
      <c r="AC16" s="275" t="str">
        <f>IF('CKT16'!HA15&lt;1,"x"," ")</f>
        <v xml:space="preserve"> </v>
      </c>
      <c r="AD16" s="275" t="str">
        <f>IF('CKT16'!HL15&lt;1,"x"," ")</f>
        <v xml:space="preserve"> </v>
      </c>
      <c r="AE16" s="275" t="str">
        <f>IF('CKT16'!HW15&lt;1,"x"," ")</f>
        <v xml:space="preserve"> </v>
      </c>
      <c r="AF16" s="275" t="str">
        <f>IF('CKT16'!IH15&lt;1,"x"," ")</f>
        <v xml:space="preserve"> </v>
      </c>
      <c r="AG16" s="275" t="str">
        <f>IF('CKT16'!IS15&lt;1,"x"," ")</f>
        <v xml:space="preserve"> </v>
      </c>
      <c r="AH16" s="275" t="str">
        <f>IF('CKT16'!JQ15&lt;1,"x"," ")</f>
        <v xml:space="preserve"> </v>
      </c>
      <c r="AI16" s="275" t="str">
        <f>IF('CKT16'!KB15&lt;1,"x"," ")</f>
        <v xml:space="preserve"> </v>
      </c>
      <c r="AJ16" s="275" t="str">
        <f>IF('CKT16'!KM15&lt;1,"x"," ")</f>
        <v xml:space="preserve"> </v>
      </c>
      <c r="AK16" s="275" t="str">
        <f>IF('CKT16'!KX15&lt;1,"x"," ")</f>
        <v xml:space="preserve"> </v>
      </c>
      <c r="AL16" s="275" t="str">
        <f>IF('CKT16'!LI15&lt;1,"x"," ")</f>
        <v xml:space="preserve"> </v>
      </c>
      <c r="AM16" s="275" t="str">
        <f>IF('CKT16'!LT15&lt;1,"x"," ")</f>
        <v xml:space="preserve"> </v>
      </c>
      <c r="AN16" s="275" t="str">
        <f>IF('CKT16'!ME15&lt;1,"x"," ")</f>
        <v xml:space="preserve"> </v>
      </c>
      <c r="AO16" s="275" t="str">
        <f>IF('CKT16'!ND15&lt;1,"x"," ")</f>
        <v xml:space="preserve"> </v>
      </c>
      <c r="AP16" s="275" t="str">
        <f>IF('CKT16'!NO15&lt;1,"x"," ")</f>
        <v xml:space="preserve"> </v>
      </c>
      <c r="AQ16" s="275" t="str">
        <f>IF('CKT16'!NZ15&lt;1,"x"," ")</f>
        <v xml:space="preserve"> </v>
      </c>
      <c r="AR16" s="275" t="str">
        <f>IF('CKT16'!OK15&lt;1,"x"," ")</f>
        <v xml:space="preserve"> </v>
      </c>
      <c r="AS16" s="275" t="str">
        <f>IF('CKT16'!OV15&lt;1,"x"," ")</f>
        <v xml:space="preserve"> </v>
      </c>
      <c r="AT16" s="275" t="str">
        <f>IF('CKT16'!PV15&lt;1,"x"," ")</f>
        <v xml:space="preserve"> </v>
      </c>
      <c r="AU16" s="275" t="str">
        <f>IF('CKT16'!QE15&lt;1,"x"," ")</f>
        <v xml:space="preserve"> </v>
      </c>
    </row>
    <row r="17" spans="1:47" s="45" customFormat="1" ht="40.5" customHeight="1">
      <c r="A17" s="108">
        <v>21</v>
      </c>
      <c r="B17" s="109" t="s">
        <v>156</v>
      </c>
      <c r="C17" s="114" t="s">
        <v>321</v>
      </c>
      <c r="D17" s="151" t="s">
        <v>186</v>
      </c>
      <c r="E17" s="152" t="s">
        <v>187</v>
      </c>
      <c r="F17" s="150"/>
      <c r="G17" s="153" t="s">
        <v>242</v>
      </c>
      <c r="H17" s="110" t="s">
        <v>34</v>
      </c>
      <c r="I17" s="154" t="s">
        <v>378</v>
      </c>
      <c r="J17" s="273" t="str">
        <f t="shared" si="0"/>
        <v/>
      </c>
      <c r="K17" s="274">
        <f t="shared" si="1"/>
        <v>0</v>
      </c>
      <c r="L17" s="275" t="str">
        <f>IF('CKT16'!M16&lt;1,"x"," ")</f>
        <v xml:space="preserve"> </v>
      </c>
      <c r="M17" s="275" t="str">
        <f>IF('CKT16'!Q16&lt;1,"x"," ")</f>
        <v xml:space="preserve"> </v>
      </c>
      <c r="N17" s="275" t="str">
        <f>IF('CKT16'!Y16&lt;1,"x"," ")</f>
        <v xml:space="preserve"> </v>
      </c>
      <c r="O17" s="275" t="str">
        <f>IF('CKT16'!AJ16&lt;1,"x"," ")</f>
        <v xml:space="preserve"> </v>
      </c>
      <c r="P17" s="275" t="str">
        <f>IF('CKT16'!AU16&lt;1,"x"," ")</f>
        <v xml:space="preserve"> </v>
      </c>
      <c r="Q17" s="275" t="str">
        <f>IF('CKT16'!BF16&lt;1,"x"," ")</f>
        <v xml:space="preserve"> </v>
      </c>
      <c r="R17" s="275" t="str">
        <f>IF('CKT16'!BQ16&lt;1,"x"," ")</f>
        <v xml:space="preserve"> </v>
      </c>
      <c r="S17" s="275" t="str">
        <f>IF('CKT16'!CJ16&lt;1,"x"," ")</f>
        <v xml:space="preserve"> </v>
      </c>
      <c r="T17" s="275" t="str">
        <f>IF('CKT16'!CU16&lt;1,"x"," ")</f>
        <v xml:space="preserve"> </v>
      </c>
      <c r="U17" s="275" t="str">
        <f>IF('CKT16'!DF16&lt;1,"x"," ")</f>
        <v xml:space="preserve"> </v>
      </c>
      <c r="V17" s="275" t="str">
        <f>IF('CKT16'!DQ16&lt;1,"x"," ")</f>
        <v xml:space="preserve"> </v>
      </c>
      <c r="W17" s="275" t="str">
        <f>IF('CKT16'!EB16&lt;1,"x"," ")</f>
        <v xml:space="preserve"> </v>
      </c>
      <c r="X17" s="275" t="str">
        <f>IF('CKT16'!EM16&lt;1,"x"," ")</f>
        <v xml:space="preserve"> </v>
      </c>
      <c r="Y17" s="275" t="str">
        <f>IF('CKT16'!EX16&lt;1,"x"," ")</f>
        <v xml:space="preserve"> </v>
      </c>
      <c r="Z17" s="275" t="str">
        <f>IF('CKT16'!FT16&lt;1,"x"," ")</f>
        <v xml:space="preserve"> </v>
      </c>
      <c r="AA17" s="275" t="str">
        <f>IF('CKT16'!GE16&lt;1,"x"," ")</f>
        <v xml:space="preserve"> </v>
      </c>
      <c r="AB17" s="275" t="str">
        <f>IF('CKT16'!GP16&lt;1,"x"," ")</f>
        <v xml:space="preserve"> </v>
      </c>
      <c r="AC17" s="275" t="str">
        <f>IF('CKT16'!HA16&lt;1,"x"," ")</f>
        <v xml:space="preserve"> </v>
      </c>
      <c r="AD17" s="275" t="str">
        <f>IF('CKT16'!HL16&lt;1,"x"," ")</f>
        <v xml:space="preserve"> </v>
      </c>
      <c r="AE17" s="275" t="str">
        <f>IF('CKT16'!HW16&lt;1,"x"," ")</f>
        <v xml:space="preserve"> </v>
      </c>
      <c r="AF17" s="275" t="str">
        <f>IF('CKT16'!IH16&lt;1,"x"," ")</f>
        <v xml:space="preserve"> </v>
      </c>
      <c r="AG17" s="275" t="str">
        <f>IF('CKT16'!IS16&lt;1,"x"," ")</f>
        <v xml:space="preserve"> </v>
      </c>
      <c r="AH17" s="275" t="str">
        <f>IF('CKT16'!JQ16&lt;1,"x"," ")</f>
        <v xml:space="preserve"> </v>
      </c>
      <c r="AI17" s="275" t="str">
        <f>IF('CKT16'!KB16&lt;1,"x"," ")</f>
        <v xml:space="preserve"> </v>
      </c>
      <c r="AJ17" s="275" t="str">
        <f>IF('CKT16'!KM16&lt;1,"x"," ")</f>
        <v xml:space="preserve"> </v>
      </c>
      <c r="AK17" s="275" t="str">
        <f>IF('CKT16'!KX16&lt;1,"x"," ")</f>
        <v xml:space="preserve"> </v>
      </c>
      <c r="AL17" s="275" t="str">
        <f>IF('CKT16'!LI16&lt;1,"x"," ")</f>
        <v xml:space="preserve"> </v>
      </c>
      <c r="AM17" s="275" t="str">
        <f>IF('CKT16'!LT16&lt;1,"x"," ")</f>
        <v xml:space="preserve"> </v>
      </c>
      <c r="AN17" s="275" t="str">
        <f>IF('CKT16'!ME16&lt;1,"x"," ")</f>
        <v xml:space="preserve"> </v>
      </c>
      <c r="AO17" s="275" t="str">
        <f>IF('CKT16'!ND16&lt;1,"x"," ")</f>
        <v xml:space="preserve"> </v>
      </c>
      <c r="AP17" s="275" t="str">
        <f>IF('CKT16'!NO16&lt;1,"x"," ")</f>
        <v xml:space="preserve"> </v>
      </c>
      <c r="AQ17" s="275" t="str">
        <f>IF('CKT16'!NZ16&lt;1,"x"," ")</f>
        <v xml:space="preserve"> </v>
      </c>
      <c r="AR17" s="275" t="str">
        <f>IF('CKT16'!OK16&lt;1,"x"," ")</f>
        <v xml:space="preserve"> </v>
      </c>
      <c r="AS17" s="275" t="str">
        <f>IF('CKT16'!OV16&lt;1,"x"," ")</f>
        <v xml:space="preserve"> </v>
      </c>
      <c r="AT17" s="275" t="str">
        <f>IF('CKT16'!PV16&lt;1,"x"," ")</f>
        <v xml:space="preserve"> </v>
      </c>
      <c r="AU17" s="275" t="str">
        <f>IF('CKT16'!QE16&lt;1,"x"," ")</f>
        <v xml:space="preserve"> </v>
      </c>
    </row>
    <row r="18" spans="1:47" s="45" customFormat="1" ht="40.5" customHeight="1">
      <c r="A18" s="108">
        <v>23</v>
      </c>
      <c r="B18" s="109" t="s">
        <v>156</v>
      </c>
      <c r="C18" s="114" t="s">
        <v>323</v>
      </c>
      <c r="D18" s="1216" t="s">
        <v>190</v>
      </c>
      <c r="E18" s="1217" t="s">
        <v>191</v>
      </c>
      <c r="F18" s="150"/>
      <c r="G18" s="153" t="s">
        <v>211</v>
      </c>
      <c r="H18" s="110" t="s">
        <v>34</v>
      </c>
      <c r="I18" s="154" t="s">
        <v>380</v>
      </c>
      <c r="J18" s="273" t="str">
        <f t="shared" si="0"/>
        <v>TIN HỌC (3TC),</v>
      </c>
      <c r="K18" s="274">
        <f t="shared" si="1"/>
        <v>3</v>
      </c>
      <c r="L18" s="275" t="str">
        <f>IF('CKT16'!M17&lt;1,"x"," ")</f>
        <v xml:space="preserve"> </v>
      </c>
      <c r="M18" s="275" t="str">
        <f>IF('CKT16'!Q17&lt;1,"x"," ")</f>
        <v xml:space="preserve"> </v>
      </c>
      <c r="N18" s="275" t="str">
        <f>IF('CKT16'!Y17&lt;1,"x"," ")</f>
        <v xml:space="preserve"> </v>
      </c>
      <c r="O18" s="275" t="str">
        <f>IF('CKT16'!AJ17&lt;1,"x"," ")</f>
        <v>x</v>
      </c>
      <c r="P18" s="275" t="str">
        <f>IF('CKT16'!AU17&lt;1,"x"," ")</f>
        <v xml:space="preserve"> </v>
      </c>
      <c r="Q18" s="275" t="str">
        <f>IF('CKT16'!BF17&lt;1,"x"," ")</f>
        <v xml:space="preserve"> </v>
      </c>
      <c r="R18" s="275" t="str">
        <f>IF('CKT16'!BQ17&lt;1,"x"," ")</f>
        <v xml:space="preserve"> </v>
      </c>
      <c r="S18" s="275" t="str">
        <f>IF('CKT16'!CJ17&lt;1,"x"," ")</f>
        <v xml:space="preserve"> </v>
      </c>
      <c r="T18" s="275" t="str">
        <f>IF('CKT16'!CU17&lt;1,"x"," ")</f>
        <v xml:space="preserve"> </v>
      </c>
      <c r="U18" s="275" t="str">
        <f>IF('CKT16'!DF17&lt;1,"x"," ")</f>
        <v xml:space="preserve"> </v>
      </c>
      <c r="V18" s="275" t="str">
        <f>IF('CKT16'!DQ17&lt;1,"x"," ")</f>
        <v xml:space="preserve"> </v>
      </c>
      <c r="W18" s="275" t="str">
        <f>IF('CKT16'!EB17&lt;1,"x"," ")</f>
        <v xml:space="preserve"> </v>
      </c>
      <c r="X18" s="275" t="str">
        <f>IF('CKT16'!EM17&lt;1,"x"," ")</f>
        <v xml:space="preserve"> </v>
      </c>
      <c r="Y18" s="275" t="str">
        <f>IF('CKT16'!EX17&lt;1,"x"," ")</f>
        <v xml:space="preserve"> </v>
      </c>
      <c r="Z18" s="275" t="str">
        <f>IF('CKT16'!FT17&lt;1,"x"," ")</f>
        <v xml:space="preserve"> </v>
      </c>
      <c r="AA18" s="275" t="str">
        <f>IF('CKT16'!GE17&lt;1,"x"," ")</f>
        <v xml:space="preserve"> </v>
      </c>
      <c r="AB18" s="275" t="str">
        <f>IF('CKT16'!GP17&lt;1,"x"," ")</f>
        <v xml:space="preserve"> </v>
      </c>
      <c r="AC18" s="275" t="str">
        <f>IF('CKT16'!HA17&lt;1,"x"," ")</f>
        <v xml:space="preserve"> </v>
      </c>
      <c r="AD18" s="275" t="str">
        <f>IF('CKT16'!HL17&lt;1,"x"," ")</f>
        <v xml:space="preserve"> </v>
      </c>
      <c r="AE18" s="275" t="str">
        <f>IF('CKT16'!HW17&lt;1,"x"," ")</f>
        <v xml:space="preserve"> </v>
      </c>
      <c r="AF18" s="275" t="str">
        <f>IF('CKT16'!IH17&lt;1,"x"," ")</f>
        <v xml:space="preserve"> </v>
      </c>
      <c r="AG18" s="275" t="str">
        <f>IF('CKT16'!IS17&lt;1,"x"," ")</f>
        <v xml:space="preserve"> </v>
      </c>
      <c r="AH18" s="275" t="str">
        <f>IF('CKT16'!JQ17&lt;1,"x"," ")</f>
        <v xml:space="preserve"> </v>
      </c>
      <c r="AI18" s="275" t="str">
        <f>IF('CKT16'!KB17&lt;1,"x"," ")</f>
        <v xml:space="preserve"> </v>
      </c>
      <c r="AJ18" s="275" t="str">
        <f>IF('CKT16'!KM17&lt;1,"x"," ")</f>
        <v xml:space="preserve"> </v>
      </c>
      <c r="AK18" s="275" t="str">
        <f>IF('CKT16'!KX17&lt;1,"x"," ")</f>
        <v xml:space="preserve"> </v>
      </c>
      <c r="AL18" s="275" t="str">
        <f>IF('CKT16'!LI17&lt;1,"x"," ")</f>
        <v xml:space="preserve"> </v>
      </c>
      <c r="AM18" s="275" t="str">
        <f>IF('CKT16'!LT17&lt;1,"x"," ")</f>
        <v xml:space="preserve"> </v>
      </c>
      <c r="AN18" s="275" t="str">
        <f>IF('CKT16'!ME17&lt;1,"x"," ")</f>
        <v xml:space="preserve"> </v>
      </c>
      <c r="AO18" s="275" t="str">
        <f>IF('CKT16'!ND17&lt;1,"x"," ")</f>
        <v xml:space="preserve"> </v>
      </c>
      <c r="AP18" s="275" t="str">
        <f>IF('CKT16'!NO17&lt;1,"x"," ")</f>
        <v xml:space="preserve"> </v>
      </c>
      <c r="AQ18" s="275" t="str">
        <f>IF('CKT16'!NZ17&lt;1,"x"," ")</f>
        <v xml:space="preserve"> </v>
      </c>
      <c r="AR18" s="275" t="str">
        <f>IF('CKT16'!OK17&lt;1,"x"," ")</f>
        <v xml:space="preserve"> </v>
      </c>
      <c r="AS18" s="275" t="str">
        <f>IF('CKT16'!OV17&lt;1,"x"," ")</f>
        <v xml:space="preserve"> </v>
      </c>
      <c r="AT18" s="275" t="str">
        <f>IF('CKT16'!PV17&lt;1,"x"," ")</f>
        <v xml:space="preserve"> </v>
      </c>
      <c r="AU18" s="275" t="str">
        <f>IF('CKT16'!QE17&lt;1,"x"," ")</f>
        <v xml:space="preserve"> </v>
      </c>
    </row>
    <row r="19" spans="1:47" s="45" customFormat="1" ht="40.5" customHeight="1">
      <c r="A19" s="108">
        <v>24</v>
      </c>
      <c r="B19" s="109" t="s">
        <v>156</v>
      </c>
      <c r="C19" s="114" t="s">
        <v>324</v>
      </c>
      <c r="D19" s="117" t="s">
        <v>19</v>
      </c>
      <c r="E19" s="703" t="s">
        <v>192</v>
      </c>
      <c r="F19" s="150"/>
      <c r="G19" s="110" t="s">
        <v>244</v>
      </c>
      <c r="H19" s="155" t="s">
        <v>34</v>
      </c>
      <c r="I19" s="154" t="s">
        <v>381</v>
      </c>
      <c r="J19" s="273" t="str">
        <f t="shared" si="0"/>
        <v/>
      </c>
      <c r="K19" s="274">
        <f t="shared" si="1"/>
        <v>0</v>
      </c>
      <c r="L19" s="275" t="str">
        <f>IF('CKT16'!M18&lt;1,"x"," ")</f>
        <v xml:space="preserve"> </v>
      </c>
      <c r="M19" s="275" t="str">
        <f>IF('CKT16'!Q18&lt;1,"x"," ")</f>
        <v xml:space="preserve"> </v>
      </c>
      <c r="N19" s="275" t="str">
        <f>IF('CKT16'!Y18&lt;1,"x"," ")</f>
        <v xml:space="preserve"> </v>
      </c>
      <c r="O19" s="275" t="str">
        <f>IF('CKT16'!AJ18&lt;1,"x"," ")</f>
        <v xml:space="preserve"> </v>
      </c>
      <c r="P19" s="275" t="str">
        <f>IF('CKT16'!AU18&lt;1,"x"," ")</f>
        <v xml:space="preserve"> </v>
      </c>
      <c r="Q19" s="275" t="str">
        <f>IF('CKT16'!BF18&lt;1,"x"," ")</f>
        <v xml:space="preserve"> </v>
      </c>
      <c r="R19" s="275" t="str">
        <f>IF('CKT16'!BQ18&lt;1,"x"," ")</f>
        <v xml:space="preserve"> </v>
      </c>
      <c r="S19" s="275" t="str">
        <f>IF('CKT16'!CJ18&lt;1,"x"," ")</f>
        <v xml:space="preserve"> </v>
      </c>
      <c r="T19" s="275" t="str">
        <f>IF('CKT16'!CU18&lt;1,"x"," ")</f>
        <v xml:space="preserve"> </v>
      </c>
      <c r="U19" s="275" t="str">
        <f>IF('CKT16'!DF18&lt;1,"x"," ")</f>
        <v xml:space="preserve"> </v>
      </c>
      <c r="V19" s="275" t="str">
        <f>IF('CKT16'!DQ18&lt;1,"x"," ")</f>
        <v xml:space="preserve"> </v>
      </c>
      <c r="W19" s="275" t="str">
        <f>IF('CKT16'!EB18&lt;1,"x"," ")</f>
        <v xml:space="preserve"> </v>
      </c>
      <c r="X19" s="275" t="str">
        <f>IF('CKT16'!EM18&lt;1,"x"," ")</f>
        <v xml:space="preserve"> </v>
      </c>
      <c r="Y19" s="275" t="str">
        <f>IF('CKT16'!EX18&lt;1,"x"," ")</f>
        <v xml:space="preserve"> </v>
      </c>
      <c r="Z19" s="275" t="str">
        <f>IF('CKT16'!FT18&lt;1,"x"," ")</f>
        <v xml:space="preserve"> </v>
      </c>
      <c r="AA19" s="275" t="str">
        <f>IF('CKT16'!GE18&lt;1,"x"," ")</f>
        <v xml:space="preserve"> </v>
      </c>
      <c r="AB19" s="275" t="str">
        <f>IF('CKT16'!GP18&lt;1,"x"," ")</f>
        <v xml:space="preserve"> </v>
      </c>
      <c r="AC19" s="275" t="str">
        <f>IF('CKT16'!HA18&lt;1,"x"," ")</f>
        <v xml:space="preserve"> </v>
      </c>
      <c r="AD19" s="275" t="str">
        <f>IF('CKT16'!HL18&lt;1,"x"," ")</f>
        <v xml:space="preserve"> </v>
      </c>
      <c r="AE19" s="275" t="str">
        <f>IF('CKT16'!HW18&lt;1,"x"," ")</f>
        <v xml:space="preserve"> </v>
      </c>
      <c r="AF19" s="275" t="str">
        <f>IF('CKT16'!IH18&lt;1,"x"," ")</f>
        <v xml:space="preserve"> </v>
      </c>
      <c r="AG19" s="275" t="str">
        <f>IF('CKT16'!IS18&lt;1,"x"," ")</f>
        <v xml:space="preserve"> </v>
      </c>
      <c r="AH19" s="275" t="str">
        <f>IF('CKT16'!JQ18&lt;1,"x"," ")</f>
        <v xml:space="preserve"> </v>
      </c>
      <c r="AI19" s="275" t="str">
        <f>IF('CKT16'!KB18&lt;1,"x"," ")</f>
        <v xml:space="preserve"> </v>
      </c>
      <c r="AJ19" s="275" t="str">
        <f>IF('CKT16'!KM18&lt;1,"x"," ")</f>
        <v xml:space="preserve"> </v>
      </c>
      <c r="AK19" s="275" t="str">
        <f>IF('CKT16'!KX18&lt;1,"x"," ")</f>
        <v xml:space="preserve"> </v>
      </c>
      <c r="AL19" s="275" t="str">
        <f>IF('CKT16'!LI18&lt;1,"x"," ")</f>
        <v xml:space="preserve"> </v>
      </c>
      <c r="AM19" s="275" t="str">
        <f>IF('CKT16'!LT18&lt;1,"x"," ")</f>
        <v xml:space="preserve"> </v>
      </c>
      <c r="AN19" s="275" t="str">
        <f>IF('CKT16'!ME18&lt;1,"x"," ")</f>
        <v xml:space="preserve"> </v>
      </c>
      <c r="AO19" s="275" t="str">
        <f>IF('CKT16'!ND18&lt;1,"x"," ")</f>
        <v xml:space="preserve"> </v>
      </c>
      <c r="AP19" s="275" t="str">
        <f>IF('CKT16'!NO18&lt;1,"x"," ")</f>
        <v xml:space="preserve"> </v>
      </c>
      <c r="AQ19" s="275" t="str">
        <f>IF('CKT16'!NZ18&lt;1,"x"," ")</f>
        <v xml:space="preserve"> </v>
      </c>
      <c r="AR19" s="275" t="str">
        <f>IF('CKT16'!OK18&lt;1,"x"," ")</f>
        <v xml:space="preserve"> </v>
      </c>
      <c r="AS19" s="275" t="str">
        <f>IF('CKT16'!OV18&lt;1,"x"," ")</f>
        <v xml:space="preserve"> </v>
      </c>
      <c r="AT19" s="275" t="str">
        <f>IF('CKT16'!PV18&lt;1,"x"," ")</f>
        <v xml:space="preserve"> </v>
      </c>
      <c r="AU19" s="275" t="str">
        <f>IF('CKT16'!QE18&lt;1,"x"," ")</f>
        <v xml:space="preserve"> </v>
      </c>
    </row>
    <row r="20" spans="1:47" s="45" customFormat="1" ht="40.5" customHeight="1">
      <c r="A20" s="108">
        <v>25</v>
      </c>
      <c r="B20" s="109" t="s">
        <v>156</v>
      </c>
      <c r="C20" s="113" t="s">
        <v>325</v>
      </c>
      <c r="D20" s="156" t="s">
        <v>19</v>
      </c>
      <c r="E20" s="157" t="s">
        <v>193</v>
      </c>
      <c r="F20" s="150"/>
      <c r="G20" s="158" t="s">
        <v>245</v>
      </c>
      <c r="H20" s="166" t="s">
        <v>34</v>
      </c>
      <c r="I20" s="154" t="s">
        <v>382</v>
      </c>
      <c r="J20" s="273" t="str">
        <f t="shared" si="0"/>
        <v/>
      </c>
      <c r="K20" s="274">
        <f t="shared" si="1"/>
        <v>0</v>
      </c>
      <c r="L20" s="275" t="str">
        <f>IF('CKT16'!M19&lt;1,"x"," ")</f>
        <v xml:space="preserve"> </v>
      </c>
      <c r="M20" s="275" t="str">
        <f>IF('CKT16'!Q19&lt;1,"x"," ")</f>
        <v xml:space="preserve"> </v>
      </c>
      <c r="N20" s="275" t="str">
        <f>IF('CKT16'!Y19&lt;1,"x"," ")</f>
        <v xml:space="preserve"> </v>
      </c>
      <c r="O20" s="275" t="str">
        <f>IF('CKT16'!AJ19&lt;1,"x"," ")</f>
        <v xml:space="preserve"> </v>
      </c>
      <c r="P20" s="275" t="str">
        <f>IF('CKT16'!AU19&lt;1,"x"," ")</f>
        <v xml:space="preserve"> </v>
      </c>
      <c r="Q20" s="275" t="str">
        <f>IF('CKT16'!BF19&lt;1,"x"," ")</f>
        <v xml:space="preserve"> </v>
      </c>
      <c r="R20" s="275" t="str">
        <f>IF('CKT16'!BQ19&lt;1,"x"," ")</f>
        <v xml:space="preserve"> </v>
      </c>
      <c r="S20" s="275" t="str">
        <f>IF('CKT16'!CJ19&lt;1,"x"," ")</f>
        <v xml:space="preserve"> </v>
      </c>
      <c r="T20" s="275" t="str">
        <f>IF('CKT16'!CU19&lt;1,"x"," ")</f>
        <v xml:space="preserve"> </v>
      </c>
      <c r="U20" s="275" t="str">
        <f>IF('CKT16'!DF19&lt;1,"x"," ")</f>
        <v xml:space="preserve"> </v>
      </c>
      <c r="V20" s="275" t="str">
        <f>IF('CKT16'!DQ19&lt;1,"x"," ")</f>
        <v xml:space="preserve"> </v>
      </c>
      <c r="W20" s="275" t="str">
        <f>IF('CKT16'!EB19&lt;1,"x"," ")</f>
        <v xml:space="preserve"> </v>
      </c>
      <c r="X20" s="275" t="str">
        <f>IF('CKT16'!EM19&lt;1,"x"," ")</f>
        <v xml:space="preserve"> </v>
      </c>
      <c r="Y20" s="275" t="str">
        <f>IF('CKT16'!EX19&lt;1,"x"," ")</f>
        <v xml:space="preserve"> </v>
      </c>
      <c r="Z20" s="275" t="str">
        <f>IF('CKT16'!FT19&lt;1,"x"," ")</f>
        <v xml:space="preserve"> </v>
      </c>
      <c r="AA20" s="275" t="str">
        <f>IF('CKT16'!GE19&lt;1,"x"," ")</f>
        <v xml:space="preserve"> </v>
      </c>
      <c r="AB20" s="275" t="str">
        <f>IF('CKT16'!GP19&lt;1,"x"," ")</f>
        <v xml:space="preserve"> </v>
      </c>
      <c r="AC20" s="275" t="str">
        <f>IF('CKT16'!HA19&lt;1,"x"," ")</f>
        <v xml:space="preserve"> </v>
      </c>
      <c r="AD20" s="275" t="str">
        <f>IF('CKT16'!HL19&lt;1,"x"," ")</f>
        <v xml:space="preserve"> </v>
      </c>
      <c r="AE20" s="275" t="str">
        <f>IF('CKT16'!HW19&lt;1,"x"," ")</f>
        <v xml:space="preserve"> </v>
      </c>
      <c r="AF20" s="275" t="str">
        <f>IF('CKT16'!IH19&lt;1,"x"," ")</f>
        <v xml:space="preserve"> </v>
      </c>
      <c r="AG20" s="275" t="str">
        <f>IF('CKT16'!IS19&lt;1,"x"," ")</f>
        <v xml:space="preserve"> </v>
      </c>
      <c r="AH20" s="275" t="str">
        <f>IF('CKT16'!JQ19&lt;1,"x"," ")</f>
        <v xml:space="preserve"> </v>
      </c>
      <c r="AI20" s="275" t="str">
        <f>IF('CKT16'!KB19&lt;1,"x"," ")</f>
        <v xml:space="preserve"> </v>
      </c>
      <c r="AJ20" s="275" t="str">
        <f>IF('CKT16'!KM19&lt;1,"x"," ")</f>
        <v xml:space="preserve"> </v>
      </c>
      <c r="AK20" s="275" t="str">
        <f>IF('CKT16'!KX19&lt;1,"x"," ")</f>
        <v xml:space="preserve"> </v>
      </c>
      <c r="AL20" s="275" t="str">
        <f>IF('CKT16'!LI19&lt;1,"x"," ")</f>
        <v xml:space="preserve"> </v>
      </c>
      <c r="AM20" s="275" t="str">
        <f>IF('CKT16'!LT19&lt;1,"x"," ")</f>
        <v xml:space="preserve"> </v>
      </c>
      <c r="AN20" s="275" t="str">
        <f>IF('CKT16'!ME19&lt;1,"x"," ")</f>
        <v xml:space="preserve"> </v>
      </c>
      <c r="AO20" s="275" t="str">
        <f>IF('CKT16'!ND19&lt;1,"x"," ")</f>
        <v xml:space="preserve"> </v>
      </c>
      <c r="AP20" s="275" t="str">
        <f>IF('CKT16'!NO19&lt;1,"x"," ")</f>
        <v xml:space="preserve"> </v>
      </c>
      <c r="AQ20" s="275" t="str">
        <f>IF('CKT16'!NZ19&lt;1,"x"," ")</f>
        <v xml:space="preserve"> </v>
      </c>
      <c r="AR20" s="275" t="str">
        <f>IF('CKT16'!OK19&lt;1,"x"," ")</f>
        <v xml:space="preserve"> </v>
      </c>
      <c r="AS20" s="275" t="str">
        <f>IF('CKT16'!OV19&lt;1,"x"," ")</f>
        <v xml:space="preserve"> </v>
      </c>
      <c r="AT20" s="275" t="str">
        <f>IF('CKT16'!PV19&lt;1,"x"," ")</f>
        <v xml:space="preserve"> </v>
      </c>
      <c r="AU20" s="275" t="str">
        <f>IF('CKT16'!QE19&lt;1,"x"," ")</f>
        <v xml:space="preserve"> </v>
      </c>
    </row>
    <row r="21" spans="1:47" s="45" customFormat="1" ht="40.5" customHeight="1">
      <c r="A21" s="108">
        <v>26</v>
      </c>
      <c r="B21" s="109" t="s">
        <v>156</v>
      </c>
      <c r="C21" s="113" t="s">
        <v>326</v>
      </c>
      <c r="D21" s="159" t="s">
        <v>194</v>
      </c>
      <c r="E21" s="160" t="s">
        <v>14</v>
      </c>
      <c r="F21" s="150"/>
      <c r="G21" s="161" t="s">
        <v>226</v>
      </c>
      <c r="H21" s="166" t="s">
        <v>8</v>
      </c>
      <c r="I21" s="154" t="s">
        <v>383</v>
      </c>
      <c r="J21" s="273" t="str">
        <f t="shared" si="0"/>
        <v/>
      </c>
      <c r="K21" s="274">
        <f t="shared" si="1"/>
        <v>0</v>
      </c>
      <c r="L21" s="275" t="str">
        <f>IF('CKT16'!M20&lt;1,"x"," ")</f>
        <v xml:space="preserve"> </v>
      </c>
      <c r="M21" s="275" t="str">
        <f>IF('CKT16'!Q20&lt;1,"x"," ")</f>
        <v xml:space="preserve"> </v>
      </c>
      <c r="N21" s="275" t="str">
        <f>IF('CKT16'!Y20&lt;1,"x"," ")</f>
        <v xml:space="preserve"> </v>
      </c>
      <c r="O21" s="275" t="str">
        <f>IF('CKT16'!AJ20&lt;1,"x"," ")</f>
        <v xml:space="preserve"> </v>
      </c>
      <c r="P21" s="275" t="str">
        <f>IF('CKT16'!AU20&lt;1,"x"," ")</f>
        <v xml:space="preserve"> </v>
      </c>
      <c r="Q21" s="275" t="str">
        <f>IF('CKT16'!BF20&lt;1,"x"," ")</f>
        <v xml:space="preserve"> </v>
      </c>
      <c r="R21" s="275" t="str">
        <f>IF('CKT16'!BQ20&lt;1,"x"," ")</f>
        <v xml:space="preserve"> </v>
      </c>
      <c r="S21" s="275" t="str">
        <f>IF('CKT16'!CJ20&lt;1,"x"," ")</f>
        <v xml:space="preserve"> </v>
      </c>
      <c r="T21" s="275" t="str">
        <f>IF('CKT16'!CU20&lt;1,"x"," ")</f>
        <v xml:space="preserve"> </v>
      </c>
      <c r="U21" s="275" t="str">
        <f>IF('CKT16'!DF20&lt;1,"x"," ")</f>
        <v xml:space="preserve"> </v>
      </c>
      <c r="V21" s="275" t="str">
        <f>IF('CKT16'!DQ20&lt;1,"x"," ")</f>
        <v xml:space="preserve"> </v>
      </c>
      <c r="W21" s="275" t="str">
        <f>IF('CKT16'!EB20&lt;1,"x"," ")</f>
        <v xml:space="preserve"> </v>
      </c>
      <c r="X21" s="275" t="str">
        <f>IF('CKT16'!EM20&lt;1,"x"," ")</f>
        <v xml:space="preserve"> </v>
      </c>
      <c r="Y21" s="275" t="str">
        <f>IF('CKT16'!EX20&lt;1,"x"," ")</f>
        <v xml:space="preserve"> </v>
      </c>
      <c r="Z21" s="275" t="str">
        <f>IF('CKT16'!FT20&lt;1,"x"," ")</f>
        <v xml:space="preserve"> </v>
      </c>
      <c r="AA21" s="275" t="str">
        <f>IF('CKT16'!GE20&lt;1,"x"," ")</f>
        <v xml:space="preserve"> </v>
      </c>
      <c r="AB21" s="275" t="str">
        <f>IF('CKT16'!GP20&lt;1,"x"," ")</f>
        <v xml:space="preserve"> </v>
      </c>
      <c r="AC21" s="275" t="str">
        <f>IF('CKT16'!HA20&lt;1,"x"," ")</f>
        <v xml:space="preserve"> </v>
      </c>
      <c r="AD21" s="275" t="str">
        <f>IF('CKT16'!HL20&lt;1,"x"," ")</f>
        <v xml:space="preserve"> </v>
      </c>
      <c r="AE21" s="275" t="str">
        <f>IF('CKT16'!HW20&lt;1,"x"," ")</f>
        <v xml:space="preserve"> </v>
      </c>
      <c r="AF21" s="275" t="str">
        <f>IF('CKT16'!IH20&lt;1,"x"," ")</f>
        <v xml:space="preserve"> </v>
      </c>
      <c r="AG21" s="275" t="str">
        <f>IF('CKT16'!IS20&lt;1,"x"," ")</f>
        <v xml:space="preserve"> </v>
      </c>
      <c r="AH21" s="275" t="str">
        <f>IF('CKT16'!JQ20&lt;1,"x"," ")</f>
        <v xml:space="preserve"> </v>
      </c>
      <c r="AI21" s="275" t="str">
        <f>IF('CKT16'!KB20&lt;1,"x"," ")</f>
        <v xml:space="preserve"> </v>
      </c>
      <c r="AJ21" s="275" t="str">
        <f>IF('CKT16'!KM20&lt;1,"x"," ")</f>
        <v xml:space="preserve"> </v>
      </c>
      <c r="AK21" s="275" t="str">
        <f>IF('CKT16'!KX20&lt;1,"x"," ")</f>
        <v xml:space="preserve"> </v>
      </c>
      <c r="AL21" s="275" t="str">
        <f>IF('CKT16'!LI20&lt;1,"x"," ")</f>
        <v xml:space="preserve"> </v>
      </c>
      <c r="AM21" s="275" t="str">
        <f>IF('CKT16'!LT20&lt;1,"x"," ")</f>
        <v xml:space="preserve"> </v>
      </c>
      <c r="AN21" s="275" t="str">
        <f>IF('CKT16'!ME20&lt;1,"x"," ")</f>
        <v xml:space="preserve"> </v>
      </c>
      <c r="AO21" s="275" t="str">
        <f>IF('CKT16'!ND20&lt;1,"x"," ")</f>
        <v xml:space="preserve"> </v>
      </c>
      <c r="AP21" s="275" t="str">
        <f>IF('CKT16'!NO20&lt;1,"x"," ")</f>
        <v xml:space="preserve"> </v>
      </c>
      <c r="AQ21" s="275" t="str">
        <f>IF('CKT16'!NZ20&lt;1,"x"," ")</f>
        <v xml:space="preserve"> </v>
      </c>
      <c r="AR21" s="275" t="str">
        <f>IF('CKT16'!OK20&lt;1,"x"," ")</f>
        <v xml:space="preserve"> </v>
      </c>
      <c r="AS21" s="275" t="str">
        <f>IF('CKT16'!OV20&lt;1,"x"," ")</f>
        <v xml:space="preserve"> </v>
      </c>
      <c r="AT21" s="275" t="str">
        <f>IF('CKT16'!PV20&lt;1,"x"," ")</f>
        <v xml:space="preserve"> </v>
      </c>
      <c r="AU21" s="275" t="str">
        <f>IF('CKT16'!QE20&lt;1,"x"," ")</f>
        <v xml:space="preserve"> </v>
      </c>
    </row>
    <row r="22" spans="1:47" s="45" customFormat="1" ht="40.5" customHeight="1">
      <c r="A22" s="108">
        <v>27</v>
      </c>
      <c r="B22" s="109" t="s">
        <v>156</v>
      </c>
      <c r="C22" s="113" t="s">
        <v>327</v>
      </c>
      <c r="D22" s="159" t="s">
        <v>195</v>
      </c>
      <c r="E22" s="160" t="s">
        <v>10</v>
      </c>
      <c r="F22" s="150"/>
      <c r="G22" s="161" t="s">
        <v>246</v>
      </c>
      <c r="H22" s="166" t="s">
        <v>8</v>
      </c>
      <c r="I22" s="154" t="s">
        <v>384</v>
      </c>
      <c r="J22" s="273" t="str">
        <f t="shared" si="0"/>
        <v/>
      </c>
      <c r="K22" s="274">
        <f t="shared" si="1"/>
        <v>0</v>
      </c>
      <c r="L22" s="275" t="str">
        <f>IF('CKT16'!M21&lt;1,"x"," ")</f>
        <v xml:space="preserve"> </v>
      </c>
      <c r="M22" s="275" t="str">
        <f>IF('CKT16'!Q21&lt;1,"x"," ")</f>
        <v xml:space="preserve"> </v>
      </c>
      <c r="N22" s="275" t="str">
        <f>IF('CKT16'!Y21&lt;1,"x"," ")</f>
        <v xml:space="preserve"> </v>
      </c>
      <c r="O22" s="275" t="str">
        <f>IF('CKT16'!AJ21&lt;1,"x"," ")</f>
        <v xml:space="preserve"> </v>
      </c>
      <c r="P22" s="275" t="str">
        <f>IF('CKT16'!AU21&lt;1,"x"," ")</f>
        <v xml:space="preserve"> </v>
      </c>
      <c r="Q22" s="275" t="str">
        <f>IF('CKT16'!BF21&lt;1,"x"," ")</f>
        <v xml:space="preserve"> </v>
      </c>
      <c r="R22" s="275" t="str">
        <f>IF('CKT16'!BQ21&lt;1,"x"," ")</f>
        <v xml:space="preserve"> </v>
      </c>
      <c r="S22" s="275" t="str">
        <f>IF('CKT16'!CJ21&lt;1,"x"," ")</f>
        <v xml:space="preserve"> </v>
      </c>
      <c r="T22" s="275" t="str">
        <f>IF('CKT16'!CU21&lt;1,"x"," ")</f>
        <v xml:space="preserve"> </v>
      </c>
      <c r="U22" s="275" t="str">
        <f>IF('CKT16'!DF21&lt;1,"x"," ")</f>
        <v xml:space="preserve"> </v>
      </c>
      <c r="V22" s="275" t="str">
        <f>IF('CKT16'!DQ21&lt;1,"x"," ")</f>
        <v xml:space="preserve"> </v>
      </c>
      <c r="W22" s="275" t="str">
        <f>IF('CKT16'!EB21&lt;1,"x"," ")</f>
        <v xml:space="preserve"> </v>
      </c>
      <c r="X22" s="275" t="str">
        <f>IF('CKT16'!EM21&lt;1,"x"," ")</f>
        <v xml:space="preserve"> </v>
      </c>
      <c r="Y22" s="275" t="str">
        <f>IF('CKT16'!EX21&lt;1,"x"," ")</f>
        <v xml:space="preserve"> </v>
      </c>
      <c r="Z22" s="275" t="str">
        <f>IF('CKT16'!FT21&lt;1,"x"," ")</f>
        <v xml:space="preserve"> </v>
      </c>
      <c r="AA22" s="275" t="str">
        <f>IF('CKT16'!GE21&lt;1,"x"," ")</f>
        <v xml:space="preserve"> </v>
      </c>
      <c r="AB22" s="275" t="str">
        <f>IF('CKT16'!GP21&lt;1,"x"," ")</f>
        <v xml:space="preserve"> </v>
      </c>
      <c r="AC22" s="275" t="str">
        <f>IF('CKT16'!HA21&lt;1,"x"," ")</f>
        <v xml:space="preserve"> </v>
      </c>
      <c r="AD22" s="275" t="str">
        <f>IF('CKT16'!HL21&lt;1,"x"," ")</f>
        <v xml:space="preserve"> </v>
      </c>
      <c r="AE22" s="275" t="str">
        <f>IF('CKT16'!HW21&lt;1,"x"," ")</f>
        <v xml:space="preserve"> </v>
      </c>
      <c r="AF22" s="275" t="str">
        <f>IF('CKT16'!IH21&lt;1,"x"," ")</f>
        <v xml:space="preserve"> </v>
      </c>
      <c r="AG22" s="275" t="str">
        <f>IF('CKT16'!IS21&lt;1,"x"," ")</f>
        <v xml:space="preserve"> </v>
      </c>
      <c r="AH22" s="275" t="str">
        <f>IF('CKT16'!JQ21&lt;1,"x"," ")</f>
        <v xml:space="preserve"> </v>
      </c>
      <c r="AI22" s="275" t="str">
        <f>IF('CKT16'!KB21&lt;1,"x"," ")</f>
        <v xml:space="preserve"> </v>
      </c>
      <c r="AJ22" s="275" t="str">
        <f>IF('CKT16'!KM21&lt;1,"x"," ")</f>
        <v xml:space="preserve"> </v>
      </c>
      <c r="AK22" s="275" t="str">
        <f>IF('CKT16'!KX21&lt;1,"x"," ")</f>
        <v xml:space="preserve"> </v>
      </c>
      <c r="AL22" s="275" t="str">
        <f>IF('CKT16'!LI21&lt;1,"x"," ")</f>
        <v xml:space="preserve"> </v>
      </c>
      <c r="AM22" s="275" t="str">
        <f>IF('CKT16'!LT21&lt;1,"x"," ")</f>
        <v xml:space="preserve"> </v>
      </c>
      <c r="AN22" s="275" t="str">
        <f>IF('CKT16'!ME21&lt;1,"x"," ")</f>
        <v xml:space="preserve"> </v>
      </c>
      <c r="AO22" s="275" t="str">
        <f>IF('CKT16'!ND21&lt;1,"x"," ")</f>
        <v xml:space="preserve"> </v>
      </c>
      <c r="AP22" s="275" t="str">
        <f>IF('CKT16'!NO21&lt;1,"x"," ")</f>
        <v xml:space="preserve"> </v>
      </c>
      <c r="AQ22" s="275" t="str">
        <f>IF('CKT16'!NZ21&lt;1,"x"," ")</f>
        <v xml:space="preserve"> </v>
      </c>
      <c r="AR22" s="275" t="str">
        <f>IF('CKT16'!OK21&lt;1,"x"," ")</f>
        <v xml:space="preserve"> </v>
      </c>
      <c r="AS22" s="275" t="str">
        <f>IF('CKT16'!OV21&lt;1,"x"," ")</f>
        <v xml:space="preserve"> </v>
      </c>
      <c r="AT22" s="275" t="str">
        <f>IF('CKT16'!PV21&lt;1,"x"," ")</f>
        <v xml:space="preserve"> </v>
      </c>
      <c r="AU22" s="275" t="str">
        <f>IF('CKT16'!QE21&lt;1,"x"," ")</f>
        <v xml:space="preserve"> </v>
      </c>
    </row>
    <row r="23" spans="1:47" s="45" customFormat="1" ht="40.5" customHeight="1">
      <c r="A23" s="108">
        <v>29</v>
      </c>
      <c r="B23" s="109" t="s">
        <v>156</v>
      </c>
      <c r="C23" s="146" t="s">
        <v>329</v>
      </c>
      <c r="D23" s="162" t="s">
        <v>197</v>
      </c>
      <c r="E23" s="163" t="s">
        <v>13</v>
      </c>
      <c r="F23" s="150"/>
      <c r="G23" s="164" t="s">
        <v>248</v>
      </c>
      <c r="H23" s="166" t="s">
        <v>8</v>
      </c>
      <c r="I23" s="111" t="s">
        <v>386</v>
      </c>
      <c r="J23" s="273" t="str">
        <f t="shared" si="0"/>
        <v/>
      </c>
      <c r="K23" s="274">
        <f t="shared" si="1"/>
        <v>0</v>
      </c>
      <c r="L23" s="275" t="str">
        <f>IF('CKT16'!M22&lt;1,"x"," ")</f>
        <v xml:space="preserve"> </v>
      </c>
      <c r="M23" s="275" t="str">
        <f>IF('CKT16'!Q22&lt;1,"x"," ")</f>
        <v xml:space="preserve"> </v>
      </c>
      <c r="N23" s="275" t="str">
        <f>IF('CKT16'!Y22&lt;1,"x"," ")</f>
        <v xml:space="preserve"> </v>
      </c>
      <c r="O23" s="275" t="str">
        <f>IF('CKT16'!AJ22&lt;1,"x"," ")</f>
        <v xml:space="preserve"> </v>
      </c>
      <c r="P23" s="275" t="str">
        <f>IF('CKT16'!AU22&lt;1,"x"," ")</f>
        <v xml:space="preserve"> </v>
      </c>
      <c r="Q23" s="275" t="str">
        <f>IF('CKT16'!BF22&lt;1,"x"," ")</f>
        <v xml:space="preserve"> </v>
      </c>
      <c r="R23" s="275" t="str">
        <f>IF('CKT16'!BQ22&lt;1,"x"," ")</f>
        <v xml:space="preserve"> </v>
      </c>
      <c r="S23" s="275" t="str">
        <f>IF('CKT16'!CJ22&lt;1,"x"," ")</f>
        <v xml:space="preserve"> </v>
      </c>
      <c r="T23" s="275" t="str">
        <f>IF('CKT16'!CU22&lt;1,"x"," ")</f>
        <v xml:space="preserve"> </v>
      </c>
      <c r="U23" s="275" t="str">
        <f>IF('CKT16'!DF22&lt;1,"x"," ")</f>
        <v xml:space="preserve"> </v>
      </c>
      <c r="V23" s="275" t="str">
        <f>IF('CKT16'!DQ22&lt;1,"x"," ")</f>
        <v xml:space="preserve"> </v>
      </c>
      <c r="W23" s="275" t="str">
        <f>IF('CKT16'!EB22&lt;1,"x"," ")</f>
        <v xml:space="preserve"> </v>
      </c>
      <c r="X23" s="275" t="str">
        <f>IF('CKT16'!EM22&lt;1,"x"," ")</f>
        <v xml:space="preserve"> </v>
      </c>
      <c r="Y23" s="275" t="str">
        <f>IF('CKT16'!EX22&lt;1,"x"," ")</f>
        <v xml:space="preserve"> </v>
      </c>
      <c r="Z23" s="275" t="str">
        <f>IF('CKT16'!FT22&lt;1,"x"," ")</f>
        <v xml:space="preserve"> </v>
      </c>
      <c r="AA23" s="275" t="str">
        <f>IF('CKT16'!GE22&lt;1,"x"," ")</f>
        <v xml:space="preserve"> </v>
      </c>
      <c r="AB23" s="275" t="str">
        <f>IF('CKT16'!GP22&lt;1,"x"," ")</f>
        <v xml:space="preserve"> </v>
      </c>
      <c r="AC23" s="275" t="str">
        <f>IF('CKT16'!HA22&lt;1,"x"," ")</f>
        <v xml:space="preserve"> </v>
      </c>
      <c r="AD23" s="275" t="str">
        <f>IF('CKT16'!HL22&lt;1,"x"," ")</f>
        <v xml:space="preserve"> </v>
      </c>
      <c r="AE23" s="275" t="str">
        <f>IF('CKT16'!HW22&lt;1,"x"," ")</f>
        <v xml:space="preserve"> </v>
      </c>
      <c r="AF23" s="275" t="str">
        <f>IF('CKT16'!IH22&lt;1,"x"," ")</f>
        <v xml:space="preserve"> </v>
      </c>
      <c r="AG23" s="275" t="str">
        <f>IF('CKT16'!IS22&lt;1,"x"," ")</f>
        <v xml:space="preserve"> </v>
      </c>
      <c r="AH23" s="275" t="str">
        <f>IF('CKT16'!JQ22&lt;1,"x"," ")</f>
        <v xml:space="preserve"> </v>
      </c>
      <c r="AI23" s="275" t="str">
        <f>IF('CKT16'!KB22&lt;1,"x"," ")</f>
        <v xml:space="preserve"> </v>
      </c>
      <c r="AJ23" s="275" t="str">
        <f>IF('CKT16'!KM22&lt;1,"x"," ")</f>
        <v xml:space="preserve"> </v>
      </c>
      <c r="AK23" s="275" t="str">
        <f>IF('CKT16'!KX22&lt;1,"x"," ")</f>
        <v xml:space="preserve"> </v>
      </c>
      <c r="AL23" s="275" t="str">
        <f>IF('CKT16'!LI22&lt;1,"x"," ")</f>
        <v xml:space="preserve"> </v>
      </c>
      <c r="AM23" s="275" t="str">
        <f>IF('CKT16'!LT22&lt;1,"x"," ")</f>
        <v xml:space="preserve"> </v>
      </c>
      <c r="AN23" s="275" t="str">
        <f>IF('CKT16'!ME22&lt;1,"x"," ")</f>
        <v xml:space="preserve"> </v>
      </c>
      <c r="AO23" s="275" t="str">
        <f>IF('CKT16'!ND22&lt;1,"x"," ")</f>
        <v xml:space="preserve"> </v>
      </c>
      <c r="AP23" s="275" t="str">
        <f>IF('CKT16'!NO22&lt;1,"x"," ")</f>
        <v xml:space="preserve"> </v>
      </c>
      <c r="AQ23" s="275" t="str">
        <f>IF('CKT16'!NZ22&lt;1,"x"," ")</f>
        <v xml:space="preserve"> </v>
      </c>
      <c r="AR23" s="275" t="str">
        <f>IF('CKT16'!OK22&lt;1,"x"," ")</f>
        <v xml:space="preserve"> </v>
      </c>
      <c r="AS23" s="275" t="str">
        <f>IF('CKT16'!OV22&lt;1,"x"," ")</f>
        <v xml:space="preserve"> </v>
      </c>
      <c r="AT23" s="275" t="str">
        <f>IF('CKT16'!PV22&lt;1,"x"," ")</f>
        <v xml:space="preserve"> </v>
      </c>
      <c r="AU23" s="275" t="str">
        <f>IF('CKT16'!QE22&lt;1,"x"," ")</f>
        <v xml:space="preserve"> </v>
      </c>
    </row>
    <row r="24" spans="1:47" ht="40.5" customHeight="1">
      <c r="A24" s="108">
        <v>30</v>
      </c>
      <c r="B24" s="109" t="s">
        <v>156</v>
      </c>
      <c r="C24" s="146" t="s">
        <v>330</v>
      </c>
      <c r="D24" s="165" t="s">
        <v>198</v>
      </c>
      <c r="E24" s="948" t="s">
        <v>23</v>
      </c>
      <c r="F24" s="150"/>
      <c r="G24" s="161" t="s">
        <v>127</v>
      </c>
      <c r="H24" s="166" t="s">
        <v>34</v>
      </c>
      <c r="I24" s="111" t="s">
        <v>387</v>
      </c>
      <c r="J24" s="273" t="str">
        <f t="shared" si="0"/>
        <v/>
      </c>
      <c r="K24" s="274">
        <f t="shared" si="1"/>
        <v>0</v>
      </c>
      <c r="L24" s="275" t="str">
        <f>IF('CKT16'!M23&lt;1,"x"," ")</f>
        <v xml:space="preserve"> </v>
      </c>
      <c r="M24" s="275" t="str">
        <f>IF('CKT16'!Q23&lt;1,"x"," ")</f>
        <v xml:space="preserve"> </v>
      </c>
      <c r="N24" s="275" t="str">
        <f>IF('CKT16'!Y23&lt;1,"x"," ")</f>
        <v xml:space="preserve"> </v>
      </c>
      <c r="O24" s="275" t="str">
        <f>IF('CKT16'!AJ23&lt;1,"x"," ")</f>
        <v xml:space="preserve"> </v>
      </c>
      <c r="P24" s="275" t="str">
        <f>IF('CKT16'!AU23&lt;1,"x"," ")</f>
        <v xml:space="preserve"> </v>
      </c>
      <c r="Q24" s="275" t="str">
        <f>IF('CKT16'!BF23&lt;1,"x"," ")</f>
        <v xml:space="preserve"> </v>
      </c>
      <c r="R24" s="275" t="str">
        <f>IF('CKT16'!BQ23&lt;1,"x"," ")</f>
        <v xml:space="preserve"> </v>
      </c>
      <c r="S24" s="275" t="str">
        <f>IF('CKT16'!CJ23&lt;1,"x"," ")</f>
        <v xml:space="preserve"> </v>
      </c>
      <c r="T24" s="275" t="str">
        <f>IF('CKT16'!CU23&lt;1,"x"," ")</f>
        <v xml:space="preserve"> </v>
      </c>
      <c r="U24" s="275" t="str">
        <f>IF('CKT16'!DF23&lt;1,"x"," ")</f>
        <v xml:space="preserve"> </v>
      </c>
      <c r="V24" s="275" t="str">
        <f>IF('CKT16'!DQ23&lt;1,"x"," ")</f>
        <v xml:space="preserve"> </v>
      </c>
      <c r="W24" s="275" t="str">
        <f>IF('CKT16'!EB23&lt;1,"x"," ")</f>
        <v xml:space="preserve"> </v>
      </c>
      <c r="X24" s="275" t="str">
        <f>IF('CKT16'!EM23&lt;1,"x"," ")</f>
        <v xml:space="preserve"> </v>
      </c>
      <c r="Y24" s="275" t="str">
        <f>IF('CKT16'!EX23&lt;1,"x"," ")</f>
        <v xml:space="preserve"> </v>
      </c>
      <c r="Z24" s="275" t="str">
        <f>IF('CKT16'!FT23&lt;1,"x"," ")</f>
        <v xml:space="preserve"> </v>
      </c>
      <c r="AA24" s="275" t="str">
        <f>IF('CKT16'!GE23&lt;1,"x"," ")</f>
        <v xml:space="preserve"> </v>
      </c>
      <c r="AB24" s="275" t="str">
        <f>IF('CKT16'!GP23&lt;1,"x"," ")</f>
        <v xml:space="preserve"> </v>
      </c>
      <c r="AC24" s="275" t="str">
        <f>IF('CKT16'!HA23&lt;1,"x"," ")</f>
        <v xml:space="preserve"> </v>
      </c>
      <c r="AD24" s="275" t="str">
        <f>IF('CKT16'!HL23&lt;1,"x"," ")</f>
        <v xml:space="preserve"> </v>
      </c>
      <c r="AE24" s="275" t="str">
        <f>IF('CKT16'!HW23&lt;1,"x"," ")</f>
        <v xml:space="preserve"> </v>
      </c>
      <c r="AF24" s="275" t="str">
        <f>IF('CKT16'!IH23&lt;1,"x"," ")</f>
        <v xml:space="preserve"> </v>
      </c>
      <c r="AG24" s="275" t="str">
        <f>IF('CKT16'!IS23&lt;1,"x"," ")</f>
        <v xml:space="preserve"> </v>
      </c>
      <c r="AH24" s="275" t="str">
        <f>IF('CKT16'!JQ23&lt;1,"x"," ")</f>
        <v xml:space="preserve"> </v>
      </c>
      <c r="AI24" s="275" t="str">
        <f>IF('CKT16'!KB23&lt;1,"x"," ")</f>
        <v xml:space="preserve"> </v>
      </c>
      <c r="AJ24" s="275" t="str">
        <f>IF('CKT16'!KM23&lt;1,"x"," ")</f>
        <v xml:space="preserve"> </v>
      </c>
      <c r="AK24" s="275" t="str">
        <f>IF('CKT16'!KX23&lt;1,"x"," ")</f>
        <v xml:space="preserve"> </v>
      </c>
      <c r="AL24" s="275" t="str">
        <f>IF('CKT16'!LI23&lt;1,"x"," ")</f>
        <v xml:space="preserve"> </v>
      </c>
      <c r="AM24" s="275" t="str">
        <f>IF('CKT16'!LT23&lt;1,"x"," ")</f>
        <v xml:space="preserve"> </v>
      </c>
      <c r="AN24" s="275" t="str">
        <f>IF('CKT16'!ME23&lt;1,"x"," ")</f>
        <v xml:space="preserve"> </v>
      </c>
      <c r="AO24" s="275" t="str">
        <f>IF('CKT16'!ND23&lt;1,"x"," ")</f>
        <v xml:space="preserve"> </v>
      </c>
      <c r="AP24" s="275" t="str">
        <f>IF('CKT16'!NO23&lt;1,"x"," ")</f>
        <v xml:space="preserve"> </v>
      </c>
      <c r="AQ24" s="275" t="str">
        <f>IF('CKT16'!NZ23&lt;1,"x"," ")</f>
        <v xml:space="preserve"> </v>
      </c>
      <c r="AR24" s="275" t="str">
        <f>IF('CKT16'!OK23&lt;1,"x"," ")</f>
        <v xml:space="preserve"> </v>
      </c>
      <c r="AS24" s="275" t="str">
        <f>IF('CKT16'!OV23&lt;1,"x"," ")</f>
        <v xml:space="preserve"> </v>
      </c>
      <c r="AT24" s="275" t="str">
        <f>IF('CKT16'!PV23&lt;1,"x"," ")</f>
        <v xml:space="preserve"> </v>
      </c>
      <c r="AU24" s="275" t="str">
        <f>IF('CKT16'!QE23&lt;1,"x"," ")</f>
        <v xml:space="preserve"> </v>
      </c>
    </row>
    <row r="25" spans="1:47" ht="40.5" customHeight="1">
      <c r="A25" s="108">
        <v>31</v>
      </c>
      <c r="B25" s="109" t="s">
        <v>156</v>
      </c>
      <c r="C25" s="146" t="s">
        <v>331</v>
      </c>
      <c r="D25" s="162" t="s">
        <v>176</v>
      </c>
      <c r="E25" s="163" t="s">
        <v>26</v>
      </c>
      <c r="F25" s="150"/>
      <c r="G25" s="164" t="s">
        <v>249</v>
      </c>
      <c r="H25" s="166" t="s">
        <v>34</v>
      </c>
      <c r="I25" s="111" t="s">
        <v>381</v>
      </c>
      <c r="J25" s="273" t="str">
        <f t="shared" si="0"/>
        <v/>
      </c>
      <c r="K25" s="274">
        <f t="shared" si="1"/>
        <v>0</v>
      </c>
      <c r="L25" s="275" t="str">
        <f>IF('CKT16'!M24&lt;1,"x"," ")</f>
        <v xml:space="preserve"> </v>
      </c>
      <c r="M25" s="275" t="str">
        <f>IF('CKT16'!Q24&lt;1,"x"," ")</f>
        <v xml:space="preserve"> </v>
      </c>
      <c r="N25" s="275" t="str">
        <f>IF('CKT16'!Y24&lt;1,"x"," ")</f>
        <v xml:space="preserve"> </v>
      </c>
      <c r="O25" s="275" t="str">
        <f>IF('CKT16'!AJ24&lt;1,"x"," ")</f>
        <v xml:space="preserve"> </v>
      </c>
      <c r="P25" s="275" t="str">
        <f>IF('CKT16'!AU24&lt;1,"x"," ")</f>
        <v xml:space="preserve"> </v>
      </c>
      <c r="Q25" s="275" t="str">
        <f>IF('CKT16'!BF24&lt;1,"x"," ")</f>
        <v xml:space="preserve"> </v>
      </c>
      <c r="R25" s="275" t="str">
        <f>IF('CKT16'!BQ24&lt;1,"x"," ")</f>
        <v xml:space="preserve"> </v>
      </c>
      <c r="S25" s="275" t="str">
        <f>IF('CKT16'!CJ24&lt;1,"x"," ")</f>
        <v xml:space="preserve"> </v>
      </c>
      <c r="T25" s="275" t="str">
        <f>IF('CKT16'!CU24&lt;1,"x"," ")</f>
        <v xml:space="preserve"> </v>
      </c>
      <c r="U25" s="275" t="str">
        <f>IF('CKT16'!DF24&lt;1,"x"," ")</f>
        <v xml:space="preserve"> </v>
      </c>
      <c r="V25" s="275" t="str">
        <f>IF('CKT16'!DQ24&lt;1,"x"," ")</f>
        <v xml:space="preserve"> </v>
      </c>
      <c r="W25" s="275" t="str">
        <f>IF('CKT16'!EB24&lt;1,"x"," ")</f>
        <v xml:space="preserve"> </v>
      </c>
      <c r="X25" s="275" t="str">
        <f>IF('CKT16'!EM24&lt;1,"x"," ")</f>
        <v xml:space="preserve"> </v>
      </c>
      <c r="Y25" s="275" t="str">
        <f>IF('CKT16'!EX24&lt;1,"x"," ")</f>
        <v xml:space="preserve"> </v>
      </c>
      <c r="Z25" s="275" t="str">
        <f>IF('CKT16'!FT24&lt;1,"x"," ")</f>
        <v xml:space="preserve"> </v>
      </c>
      <c r="AA25" s="275" t="str">
        <f>IF('CKT16'!GE24&lt;1,"x"," ")</f>
        <v xml:space="preserve"> </v>
      </c>
      <c r="AB25" s="275" t="str">
        <f>IF('CKT16'!GP24&lt;1,"x"," ")</f>
        <v xml:space="preserve"> </v>
      </c>
      <c r="AC25" s="275" t="str">
        <f>IF('CKT16'!HA24&lt;1,"x"," ")</f>
        <v xml:space="preserve"> </v>
      </c>
      <c r="AD25" s="275" t="str">
        <f>IF('CKT16'!HL24&lt;1,"x"," ")</f>
        <v xml:space="preserve"> </v>
      </c>
      <c r="AE25" s="275" t="str">
        <f>IF('CKT16'!HW24&lt;1,"x"," ")</f>
        <v xml:space="preserve"> </v>
      </c>
      <c r="AF25" s="275" t="str">
        <f>IF('CKT16'!IH24&lt;1,"x"," ")</f>
        <v xml:space="preserve"> </v>
      </c>
      <c r="AG25" s="275" t="str">
        <f>IF('CKT16'!IS24&lt;1,"x"," ")</f>
        <v xml:space="preserve"> </v>
      </c>
      <c r="AH25" s="275" t="str">
        <f>IF('CKT16'!JQ24&lt;1,"x"," ")</f>
        <v xml:space="preserve"> </v>
      </c>
      <c r="AI25" s="275" t="str">
        <f>IF('CKT16'!KB24&lt;1,"x"," ")</f>
        <v xml:space="preserve"> </v>
      </c>
      <c r="AJ25" s="275" t="str">
        <f>IF('CKT16'!KM24&lt;1,"x"," ")</f>
        <v xml:space="preserve"> </v>
      </c>
      <c r="AK25" s="275" t="str">
        <f>IF('CKT16'!KX24&lt;1,"x"," ")</f>
        <v xml:space="preserve"> </v>
      </c>
      <c r="AL25" s="275" t="str">
        <f>IF('CKT16'!LI24&lt;1,"x"," ")</f>
        <v xml:space="preserve"> </v>
      </c>
      <c r="AM25" s="275" t="str">
        <f>IF('CKT16'!LT24&lt;1,"x"," ")</f>
        <v xml:space="preserve"> </v>
      </c>
      <c r="AN25" s="275" t="str">
        <f>IF('CKT16'!ME24&lt;1,"x"," ")</f>
        <v xml:space="preserve"> </v>
      </c>
      <c r="AO25" s="275" t="str">
        <f>IF('CKT16'!ND24&lt;1,"x"," ")</f>
        <v xml:space="preserve"> </v>
      </c>
      <c r="AP25" s="275" t="str">
        <f>IF('CKT16'!NO24&lt;1,"x"," ")</f>
        <v xml:space="preserve"> </v>
      </c>
      <c r="AQ25" s="275" t="str">
        <f>IF('CKT16'!NZ24&lt;1,"x"," ")</f>
        <v xml:space="preserve"> </v>
      </c>
      <c r="AR25" s="275" t="str">
        <f>IF('CKT16'!OK24&lt;1,"x"," ")</f>
        <v xml:space="preserve"> </v>
      </c>
      <c r="AS25" s="275" t="str">
        <f>IF('CKT16'!OV24&lt;1,"x"," ")</f>
        <v xml:space="preserve"> </v>
      </c>
      <c r="AT25" s="275" t="str">
        <f>IF('CKT16'!PV24&lt;1,"x"," ")</f>
        <v xml:space="preserve"> </v>
      </c>
      <c r="AU25" s="275" t="str">
        <f>IF('CKT16'!QE24&lt;1,"x"," ")</f>
        <v xml:space="preserve"> </v>
      </c>
    </row>
    <row r="26" spans="1:47" ht="40.5" customHeight="1">
      <c r="A26" s="108">
        <v>32</v>
      </c>
      <c r="B26" s="109" t="s">
        <v>156</v>
      </c>
      <c r="C26" s="233" t="s">
        <v>332</v>
      </c>
      <c r="D26" s="156" t="s">
        <v>199</v>
      </c>
      <c r="E26" s="157" t="s">
        <v>200</v>
      </c>
      <c r="F26" s="234"/>
      <c r="G26" s="235" t="s">
        <v>250</v>
      </c>
      <c r="H26" s="236" t="s">
        <v>34</v>
      </c>
      <c r="I26" s="178" t="s">
        <v>364</v>
      </c>
      <c r="J26" s="273" t="str">
        <f t="shared" si="0"/>
        <v/>
      </c>
      <c r="K26" s="274">
        <f t="shared" si="1"/>
        <v>0</v>
      </c>
      <c r="L26" s="275" t="str">
        <f>IF('CKT16'!M25&lt;1,"x"," ")</f>
        <v xml:space="preserve"> </v>
      </c>
      <c r="M26" s="275" t="str">
        <f>IF('CKT16'!Q25&lt;1,"x"," ")</f>
        <v xml:space="preserve"> </v>
      </c>
      <c r="N26" s="275" t="str">
        <f>IF('CKT16'!Y25&lt;1,"x"," ")</f>
        <v xml:space="preserve"> </v>
      </c>
      <c r="O26" s="275" t="str">
        <f>IF('CKT16'!AJ25&lt;1,"x"," ")</f>
        <v xml:space="preserve"> </v>
      </c>
      <c r="P26" s="275" t="str">
        <f>IF('CKT16'!AU25&lt;1,"x"," ")</f>
        <v xml:space="preserve"> </v>
      </c>
      <c r="Q26" s="275" t="str">
        <f>IF('CKT16'!BF25&lt;1,"x"," ")</f>
        <v xml:space="preserve"> </v>
      </c>
      <c r="R26" s="275" t="str">
        <f>IF('CKT16'!BQ25&lt;1,"x"," ")</f>
        <v xml:space="preserve"> </v>
      </c>
      <c r="S26" s="275" t="str">
        <f>IF('CKT16'!CJ25&lt;1,"x"," ")</f>
        <v xml:space="preserve"> </v>
      </c>
      <c r="T26" s="275" t="str">
        <f>IF('CKT16'!CU25&lt;1,"x"," ")</f>
        <v xml:space="preserve"> </v>
      </c>
      <c r="U26" s="275" t="str">
        <f>IF('CKT16'!DF25&lt;1,"x"," ")</f>
        <v xml:space="preserve"> </v>
      </c>
      <c r="V26" s="275" t="str">
        <f>IF('CKT16'!DQ25&lt;1,"x"," ")</f>
        <v xml:space="preserve"> </v>
      </c>
      <c r="W26" s="275" t="str">
        <f>IF('CKT16'!EB25&lt;1,"x"," ")</f>
        <v xml:space="preserve"> </v>
      </c>
      <c r="X26" s="275" t="str">
        <f>IF('CKT16'!EM25&lt;1,"x"," ")</f>
        <v xml:space="preserve"> </v>
      </c>
      <c r="Y26" s="275" t="str">
        <f>IF('CKT16'!EX25&lt;1,"x"," ")</f>
        <v xml:space="preserve"> </v>
      </c>
      <c r="Z26" s="275" t="str">
        <f>IF('CKT16'!FT25&lt;1,"x"," ")</f>
        <v xml:space="preserve"> </v>
      </c>
      <c r="AA26" s="275" t="str">
        <f>IF('CKT16'!GE25&lt;1,"x"," ")</f>
        <v xml:space="preserve"> </v>
      </c>
      <c r="AB26" s="275" t="str">
        <f>IF('CKT16'!GP25&lt;1,"x"," ")</f>
        <v xml:space="preserve"> </v>
      </c>
      <c r="AC26" s="275" t="str">
        <f>IF('CKT16'!HA25&lt;1,"x"," ")</f>
        <v xml:space="preserve"> </v>
      </c>
      <c r="AD26" s="275" t="str">
        <f>IF('CKT16'!HL25&lt;1,"x"," ")</f>
        <v xml:space="preserve"> </v>
      </c>
      <c r="AE26" s="275" t="str">
        <f>IF('CKT16'!HW25&lt;1,"x"," ")</f>
        <v xml:space="preserve"> </v>
      </c>
      <c r="AF26" s="275" t="str">
        <f>IF('CKT16'!IH25&lt;1,"x"," ")</f>
        <v xml:space="preserve"> </v>
      </c>
      <c r="AG26" s="275" t="str">
        <f>IF('CKT16'!IS25&lt;1,"x"," ")</f>
        <v xml:space="preserve"> </v>
      </c>
      <c r="AH26" s="275" t="str">
        <f>IF('CKT16'!JQ25&lt;1,"x"," ")</f>
        <v xml:space="preserve"> </v>
      </c>
      <c r="AI26" s="275" t="str">
        <f>IF('CKT16'!KB25&lt;1,"x"," ")</f>
        <v xml:space="preserve"> </v>
      </c>
      <c r="AJ26" s="275" t="str">
        <f>IF('CKT16'!KM25&lt;1,"x"," ")</f>
        <v xml:space="preserve"> </v>
      </c>
      <c r="AK26" s="275" t="str">
        <f>IF('CKT16'!KX25&lt;1,"x"," ")</f>
        <v xml:space="preserve"> </v>
      </c>
      <c r="AL26" s="275" t="str">
        <f>IF('CKT16'!LI25&lt;1,"x"," ")</f>
        <v xml:space="preserve"> </v>
      </c>
      <c r="AM26" s="275" t="str">
        <f>IF('CKT16'!LT25&lt;1,"x"," ")</f>
        <v xml:space="preserve"> </v>
      </c>
      <c r="AN26" s="275" t="str">
        <f>IF('CKT16'!ME25&lt;1,"x"," ")</f>
        <v xml:space="preserve"> </v>
      </c>
      <c r="AO26" s="275" t="str">
        <f>IF('CKT16'!ND25&lt;1,"x"," ")</f>
        <v xml:space="preserve"> </v>
      </c>
      <c r="AP26" s="275" t="str">
        <f>IF('CKT16'!NO25&lt;1,"x"," ")</f>
        <v xml:space="preserve"> </v>
      </c>
      <c r="AQ26" s="275" t="str">
        <f>IF('CKT16'!NZ25&lt;1,"x"," ")</f>
        <v xml:space="preserve"> </v>
      </c>
      <c r="AR26" s="275" t="str">
        <f>IF('CKT16'!OK25&lt;1,"x"," ")</f>
        <v xml:space="preserve"> </v>
      </c>
      <c r="AS26" s="275" t="str">
        <f>IF('CKT16'!OV25&lt;1,"x"," ")</f>
        <v xml:space="preserve"> </v>
      </c>
      <c r="AT26" s="275" t="str">
        <f>IF('CKT16'!PV25&lt;1,"x"," ")</f>
        <v xml:space="preserve"> </v>
      </c>
      <c r="AU26" s="275" t="str">
        <f>IF('CKT16'!QE25&lt;1,"x"," ")</f>
        <v xml:space="preserve"> </v>
      </c>
    </row>
    <row r="27" spans="1:47" ht="53.25" customHeight="1">
      <c r="A27" s="247">
        <v>36</v>
      </c>
      <c r="B27" s="198" t="s">
        <v>156</v>
      </c>
      <c r="C27" s="143" t="s">
        <v>359</v>
      </c>
      <c r="D27" s="223" t="s">
        <v>351</v>
      </c>
      <c r="E27" s="224" t="s">
        <v>352</v>
      </c>
      <c r="F27" s="206" t="s">
        <v>360</v>
      </c>
      <c r="G27" s="249">
        <v>36208</v>
      </c>
      <c r="H27" s="238" t="s">
        <v>8</v>
      </c>
      <c r="I27" s="248" t="s">
        <v>358</v>
      </c>
      <c r="J27" s="273" t="str">
        <f t="shared" si="0"/>
        <v/>
      </c>
      <c r="K27" s="274">
        <f t="shared" si="1"/>
        <v>0</v>
      </c>
      <c r="L27" s="275" t="str">
        <f>IF('CKT16'!M26&lt;1,"x"," ")</f>
        <v xml:space="preserve"> </v>
      </c>
      <c r="M27" s="275" t="str">
        <f>IF('CKT16'!Q26&lt;1,"x"," ")</f>
        <v xml:space="preserve"> </v>
      </c>
      <c r="N27" s="275" t="str">
        <f>IF('CKT16'!Y26&lt;1,"x"," ")</f>
        <v xml:space="preserve"> </v>
      </c>
      <c r="O27" s="275" t="str">
        <f>IF('CKT16'!AJ26&lt;1,"x"," ")</f>
        <v xml:space="preserve"> </v>
      </c>
      <c r="P27" s="275" t="str">
        <f>IF('CKT16'!AU26&lt;1,"x"," ")</f>
        <v xml:space="preserve"> </v>
      </c>
      <c r="Q27" s="275" t="str">
        <f>IF('CKT16'!BF26&lt;1,"x"," ")</f>
        <v xml:space="preserve"> </v>
      </c>
      <c r="R27" s="275" t="str">
        <f>IF('CKT16'!BQ26&lt;1,"x"," ")</f>
        <v xml:space="preserve"> </v>
      </c>
      <c r="S27" s="275" t="str">
        <f>IF('CKT16'!CJ26&lt;1,"x"," ")</f>
        <v xml:space="preserve"> </v>
      </c>
      <c r="T27" s="275" t="str">
        <f>IF('CKT16'!CU26&lt;1,"x"," ")</f>
        <v xml:space="preserve"> </v>
      </c>
      <c r="U27" s="275" t="str">
        <f>IF('CKT16'!DF26&lt;1,"x"," ")</f>
        <v xml:space="preserve"> </v>
      </c>
      <c r="V27" s="275" t="str">
        <f>IF('CKT16'!DQ26&lt;1,"x"," ")</f>
        <v xml:space="preserve"> </v>
      </c>
      <c r="W27" s="275" t="str">
        <f>IF('CKT16'!EB26&lt;1,"x"," ")</f>
        <v xml:space="preserve"> </v>
      </c>
      <c r="X27" s="275" t="str">
        <f>IF('CKT16'!EM26&lt;1,"x"," ")</f>
        <v xml:space="preserve"> </v>
      </c>
      <c r="Y27" s="275" t="str">
        <f>IF('CKT16'!EX26&lt;1,"x"," ")</f>
        <v xml:space="preserve"> </v>
      </c>
      <c r="Z27" s="275" t="str">
        <f>IF('CKT16'!FT26&lt;1,"x"," ")</f>
        <v xml:space="preserve"> </v>
      </c>
      <c r="AA27" s="275" t="str">
        <f>IF('CKT16'!GE26&lt;1,"x"," ")</f>
        <v xml:space="preserve"> </v>
      </c>
      <c r="AB27" s="275" t="str">
        <f>IF('CKT16'!GP26&lt;1,"x"," ")</f>
        <v xml:space="preserve"> </v>
      </c>
      <c r="AC27" s="275" t="str">
        <f>IF('CKT16'!HA26&lt;1,"x"," ")</f>
        <v xml:space="preserve"> </v>
      </c>
      <c r="AD27" s="275" t="str">
        <f>IF('CKT16'!HL26&lt;1,"x"," ")</f>
        <v xml:space="preserve"> </v>
      </c>
      <c r="AE27" s="275" t="str">
        <f>IF('CKT16'!HW26&lt;1,"x"," ")</f>
        <v xml:space="preserve"> </v>
      </c>
      <c r="AF27" s="275" t="str">
        <f>IF('CKT16'!IH26&lt;1,"x"," ")</f>
        <v xml:space="preserve"> </v>
      </c>
      <c r="AG27" s="275" t="str">
        <f>IF('CKT16'!IS26&lt;1,"x"," ")</f>
        <v xml:space="preserve"> </v>
      </c>
      <c r="AH27" s="275" t="str">
        <f>IF('CKT16'!JQ26&lt;1,"x"," ")</f>
        <v xml:space="preserve"> </v>
      </c>
      <c r="AI27" s="275" t="str">
        <f>IF('CKT16'!KB26&lt;1,"x"," ")</f>
        <v xml:space="preserve"> </v>
      </c>
      <c r="AJ27" s="275" t="str">
        <f>IF('CKT16'!KM26&lt;1,"x"," ")</f>
        <v xml:space="preserve"> </v>
      </c>
      <c r="AK27" s="275" t="str">
        <f>IF('CKT16'!KX26&lt;1,"x"," ")</f>
        <v xml:space="preserve"> </v>
      </c>
      <c r="AL27" s="275" t="str">
        <f>IF('CKT16'!LI26&lt;1,"x"," ")</f>
        <v xml:space="preserve"> </v>
      </c>
      <c r="AM27" s="275" t="str">
        <f>IF('CKT16'!LT26&lt;1,"x"," ")</f>
        <v xml:space="preserve"> </v>
      </c>
      <c r="AN27" s="275" t="str">
        <f>IF('CKT16'!ME26&lt;1,"x"," ")</f>
        <v xml:space="preserve"> </v>
      </c>
      <c r="AO27" s="275" t="str">
        <f>IF('CKT16'!ND26&lt;1,"x"," ")</f>
        <v xml:space="preserve"> </v>
      </c>
      <c r="AP27" s="275" t="str">
        <f>IF('CKT16'!NO26&lt;1,"x"," ")</f>
        <v xml:space="preserve"> </v>
      </c>
      <c r="AQ27" s="275" t="str">
        <f>IF('CKT16'!NZ26&lt;1,"x"," ")</f>
        <v xml:space="preserve"> </v>
      </c>
      <c r="AR27" s="275" t="str">
        <f>IF('CKT16'!OK26&lt;1,"x"," ")</f>
        <v xml:space="preserve"> </v>
      </c>
      <c r="AS27" s="275" t="str">
        <f>IF('CKT16'!OV26&lt;1,"x"," ")</f>
        <v xml:space="preserve"> </v>
      </c>
      <c r="AT27" s="275" t="str">
        <f>IF('CKT16'!PV26&lt;1,"x"," ")</f>
        <v xml:space="preserve"> </v>
      </c>
      <c r="AU27" s="275" t="str">
        <f>IF('CKT16'!QE26&lt;1,"x"," ")</f>
        <v xml:space="preserve"> </v>
      </c>
    </row>
  </sheetData>
  <conditionalFormatting sqref="J2:K2 L2:M27 L3:AN27">
    <cfRule type="cellIs" dxfId="58" priority="173" stopIfTrue="1" operator="lessThan">
      <formula>4.95</formula>
    </cfRule>
  </conditionalFormatting>
  <conditionalFormatting sqref="N28:N65532 L2:R2 N2:AN27">
    <cfRule type="cellIs" dxfId="57" priority="172" operator="lessThan">
      <formula>3.95</formula>
    </cfRule>
  </conditionalFormatting>
  <conditionalFormatting sqref="L3:AN27">
    <cfRule type="cellIs" dxfId="56" priority="171" stopIfTrue="1" operator="lessThan">
      <formula>4.95</formula>
    </cfRule>
  </conditionalFormatting>
  <conditionalFormatting sqref="AO2">
    <cfRule type="cellIs" dxfId="55" priority="34" operator="lessThan">
      <formula>3.95</formula>
    </cfRule>
  </conditionalFormatting>
  <conditionalFormatting sqref="AO3:AO27">
    <cfRule type="cellIs" dxfId="54" priority="33" stopIfTrue="1" operator="lessThan">
      <formula>4.95</formula>
    </cfRule>
  </conditionalFormatting>
  <conditionalFormatting sqref="AO3:AO27">
    <cfRule type="cellIs" dxfId="53" priority="32" operator="lessThan">
      <formula>3.95</formula>
    </cfRule>
  </conditionalFormatting>
  <conditionalFormatting sqref="AO3:AO27">
    <cfRule type="cellIs" dxfId="52" priority="31" stopIfTrue="1" operator="lessThan">
      <formula>4.95</formula>
    </cfRule>
  </conditionalFormatting>
  <conditionalFormatting sqref="AP2">
    <cfRule type="cellIs" dxfId="51" priority="30" operator="lessThan">
      <formula>3.95</formula>
    </cfRule>
  </conditionalFormatting>
  <conditionalFormatting sqref="AP3:AP27">
    <cfRule type="cellIs" dxfId="50" priority="29" stopIfTrue="1" operator="lessThan">
      <formula>4.95</formula>
    </cfRule>
  </conditionalFormatting>
  <conditionalFormatting sqref="AP3:AP27">
    <cfRule type="cellIs" dxfId="49" priority="28" operator="lessThan">
      <formula>3.95</formula>
    </cfRule>
  </conditionalFormatting>
  <conditionalFormatting sqref="AP3:AP27">
    <cfRule type="cellIs" dxfId="48" priority="27" stopIfTrue="1" operator="lessThan">
      <formula>4.95</formula>
    </cfRule>
  </conditionalFormatting>
  <conditionalFormatting sqref="AQ2">
    <cfRule type="cellIs" dxfId="47" priority="26" operator="lessThan">
      <formula>3.95</formula>
    </cfRule>
  </conditionalFormatting>
  <conditionalFormatting sqref="AQ3:AQ27">
    <cfRule type="cellIs" dxfId="46" priority="25" stopIfTrue="1" operator="lessThan">
      <formula>4.95</formula>
    </cfRule>
  </conditionalFormatting>
  <conditionalFormatting sqref="AQ3:AQ27">
    <cfRule type="cellIs" dxfId="45" priority="24" operator="lessThan">
      <formula>3.95</formula>
    </cfRule>
  </conditionalFormatting>
  <conditionalFormatting sqref="AQ3:AQ27">
    <cfRule type="cellIs" dxfId="44" priority="23" stopIfTrue="1" operator="lessThan">
      <formula>4.95</formula>
    </cfRule>
  </conditionalFormatting>
  <conditionalFormatting sqref="AR2">
    <cfRule type="cellIs" dxfId="43" priority="22" operator="lessThan">
      <formula>3.95</formula>
    </cfRule>
  </conditionalFormatting>
  <conditionalFormatting sqref="AR3:AR27">
    <cfRule type="cellIs" dxfId="42" priority="21" stopIfTrue="1" operator="lessThan">
      <formula>4.95</formula>
    </cfRule>
  </conditionalFormatting>
  <conditionalFormatting sqref="AR3:AR27">
    <cfRule type="cellIs" dxfId="41" priority="20" operator="lessThan">
      <formula>3.95</formula>
    </cfRule>
  </conditionalFormatting>
  <conditionalFormatting sqref="AR3:AR27">
    <cfRule type="cellIs" dxfId="40" priority="19" stopIfTrue="1" operator="lessThan">
      <formula>4.95</formula>
    </cfRule>
  </conditionalFormatting>
  <conditionalFormatting sqref="AS2">
    <cfRule type="cellIs" dxfId="39" priority="18" operator="lessThan">
      <formula>3.95</formula>
    </cfRule>
  </conditionalFormatting>
  <conditionalFormatting sqref="AS3:AS27">
    <cfRule type="cellIs" dxfId="38" priority="17" stopIfTrue="1" operator="lessThan">
      <formula>4.95</formula>
    </cfRule>
  </conditionalFormatting>
  <conditionalFormatting sqref="AS3:AS27">
    <cfRule type="cellIs" dxfId="37" priority="16" operator="lessThan">
      <formula>3.95</formula>
    </cfRule>
  </conditionalFormatting>
  <conditionalFormatting sqref="AS3:AS27">
    <cfRule type="cellIs" dxfId="36" priority="15" stopIfTrue="1" operator="lessThan">
      <formula>4.95</formula>
    </cfRule>
  </conditionalFormatting>
  <conditionalFormatting sqref="AT2">
    <cfRule type="cellIs" dxfId="35" priority="14" operator="lessThan">
      <formula>3.95</formula>
    </cfRule>
  </conditionalFormatting>
  <conditionalFormatting sqref="AT3:AT27">
    <cfRule type="cellIs" dxfId="34" priority="13" stopIfTrue="1" operator="lessThan">
      <formula>4.95</formula>
    </cfRule>
  </conditionalFormatting>
  <conditionalFormatting sqref="AT3:AT27">
    <cfRule type="cellIs" dxfId="33" priority="12" operator="lessThan">
      <formula>3.95</formula>
    </cfRule>
  </conditionalFormatting>
  <conditionalFormatting sqref="AT3:AT27">
    <cfRule type="cellIs" dxfId="32" priority="11" stopIfTrue="1" operator="lessThan">
      <formula>4.95</formula>
    </cfRule>
  </conditionalFormatting>
  <conditionalFormatting sqref="AT3:AT27">
    <cfRule type="cellIs" dxfId="31" priority="10" stopIfTrue="1" operator="lessThan">
      <formula>4.95</formula>
    </cfRule>
  </conditionalFormatting>
  <conditionalFormatting sqref="AT3:AT27">
    <cfRule type="cellIs" dxfId="30" priority="9" operator="lessThan">
      <formula>3.95</formula>
    </cfRule>
  </conditionalFormatting>
  <conditionalFormatting sqref="AT3:AT27">
    <cfRule type="cellIs" dxfId="29" priority="8" stopIfTrue="1" operator="lessThan">
      <formula>4.95</formula>
    </cfRule>
  </conditionalFormatting>
  <conditionalFormatting sqref="AU2">
    <cfRule type="cellIs" dxfId="28" priority="7" operator="lessThan">
      <formula>3.95</formula>
    </cfRule>
  </conditionalFormatting>
  <conditionalFormatting sqref="AU3:AU27">
    <cfRule type="cellIs" dxfId="27" priority="6" stopIfTrue="1" operator="lessThan">
      <formula>4.95</formula>
    </cfRule>
  </conditionalFormatting>
  <conditionalFormatting sqref="AU3:AU27">
    <cfRule type="cellIs" dxfId="26" priority="5" operator="lessThan">
      <formula>3.95</formula>
    </cfRule>
  </conditionalFormatting>
  <conditionalFormatting sqref="AU3:AU27">
    <cfRule type="cellIs" dxfId="25" priority="4" stopIfTrue="1" operator="lessThan">
      <formula>4.95</formula>
    </cfRule>
  </conditionalFormatting>
  <conditionalFormatting sqref="AU3:AU27">
    <cfRule type="cellIs" dxfId="24" priority="3" stopIfTrue="1" operator="lessThan">
      <formula>4.95</formula>
    </cfRule>
  </conditionalFormatting>
  <conditionalFormatting sqref="AU3:AU27">
    <cfRule type="cellIs" dxfId="23" priority="2" operator="lessThan">
      <formula>3.95</formula>
    </cfRule>
  </conditionalFormatting>
  <conditionalFormatting sqref="AU3:AU27">
    <cfRule type="cellIs" dxfId="22" priority="1" stopIfTrue="1" operator="lessThan">
      <formula>4.95</formula>
    </cfRule>
  </conditionalFormatting>
  <pageMargins left="0.43" right="0.7" top="0.35" bottom="0.2" header="0.2" footer="0.21"/>
  <pageSetup paperSize="9" scale="85" orientation="landscape" verticalDpi="0" r:id="rId1"/>
</worksheet>
</file>

<file path=xl/worksheets/sheet4.xml><?xml version="1.0" encoding="utf-8"?>
<worksheet xmlns="http://schemas.openxmlformats.org/spreadsheetml/2006/main" xmlns:r="http://schemas.openxmlformats.org/officeDocument/2006/relationships">
  <dimension ref="A1:QN42"/>
  <sheetViews>
    <sheetView workbookViewId="0">
      <pane xSplit="5" ySplit="1" topLeftCell="QE2" activePane="bottomRight" state="frozen"/>
      <selection pane="topRight" activeCell="F1" sqref="F1"/>
      <selection pane="bottomLeft" activeCell="A2" sqref="A2"/>
      <selection pane="bottomRight" activeCell="PN5" sqref="PN5"/>
    </sheetView>
  </sheetViews>
  <sheetFormatPr defaultRowHeight="18.75"/>
  <cols>
    <col min="1" max="1" width="6.5703125" customWidth="1"/>
    <col min="2" max="2" width="12.28515625" customWidth="1"/>
    <col min="3" max="3" width="14.85546875" customWidth="1"/>
    <col min="4" max="4" width="20.140625" customWidth="1"/>
    <col min="5" max="5" width="12.42578125" customWidth="1"/>
    <col min="6" max="6" width="12" customWidth="1"/>
    <col min="7" max="7" width="14.85546875" customWidth="1"/>
    <col min="8" max="8" width="7.7109375" customWidth="1"/>
    <col min="9" max="9" width="38.42578125" customWidth="1"/>
    <col min="10" max="11" width="5.42578125" customWidth="1"/>
    <col min="12" max="12" width="6.28515625" customWidth="1"/>
    <col min="13" max="13" width="5.42578125" customWidth="1"/>
    <col min="14" max="14" width="5.7109375" customWidth="1"/>
    <col min="15" max="15" width="6" customWidth="1"/>
    <col min="16" max="17" width="5.42578125" customWidth="1"/>
    <col min="18" max="72" width="4.42578125" customWidth="1"/>
    <col min="73" max="75" width="5.7109375" customWidth="1"/>
    <col min="76" max="76" width="10.140625" customWidth="1"/>
    <col min="77" max="77" width="6" style="30" customWidth="1"/>
    <col min="78" max="78" width="6.140625" style="38" customWidth="1"/>
    <col min="79" max="79" width="10.7109375" customWidth="1"/>
    <col min="80" max="80" width="6.42578125" customWidth="1"/>
    <col min="81" max="157" width="4.42578125" customWidth="1"/>
    <col min="158" max="158" width="5.42578125" customWidth="1"/>
    <col min="159" max="160" width="6.7109375" customWidth="1"/>
    <col min="162" max="162" width="5" customWidth="1"/>
    <col min="163" max="163" width="6.7109375" customWidth="1"/>
    <col min="164" max="165" width="6" customWidth="1"/>
    <col min="166" max="166" width="5.85546875" customWidth="1"/>
    <col min="167" max="167" width="9" customWidth="1"/>
    <col min="168" max="168" width="6.85546875" customWidth="1"/>
    <col min="169" max="201" width="4.28515625" customWidth="1"/>
    <col min="202" max="202" width="4.5703125" customWidth="1"/>
    <col min="203" max="256" width="4.28515625" customWidth="1"/>
    <col min="257" max="257" width="5.140625" customWidth="1"/>
    <col min="258" max="258" width="6.28515625" customWidth="1"/>
    <col min="259" max="259" width="5.7109375" customWidth="1"/>
    <col min="260" max="260" width="9.7109375" customWidth="1"/>
    <col min="261" max="261" width="4.85546875" customWidth="1"/>
    <col min="262" max="262" width="6.5703125" customWidth="1"/>
    <col min="263" max="266" width="6.28515625" customWidth="1"/>
    <col min="267" max="267" width="6.42578125" customWidth="1"/>
    <col min="268" max="268" width="9" customWidth="1"/>
    <col min="269" max="269" width="6.28515625" customWidth="1"/>
    <col min="270" max="280" width="4.5703125" customWidth="1"/>
    <col min="281" max="291" width="4.28515625" customWidth="1"/>
    <col min="292" max="292" width="5.7109375" style="740" bestFit="1" customWidth="1"/>
    <col min="293" max="302" width="4.7109375" customWidth="1"/>
    <col min="303" max="313" width="4.85546875" customWidth="1"/>
    <col min="314" max="324" width="5" customWidth="1"/>
    <col min="325" max="346" width="4.5703125" customWidth="1"/>
    <col min="347" max="347" width="5.140625" customWidth="1"/>
    <col min="348" max="348" width="6" customWidth="1"/>
    <col min="349" max="349" width="6.140625" customWidth="1"/>
    <col min="351" max="351" width="5.7109375" customWidth="1"/>
    <col min="352" max="352" width="5.5703125" customWidth="1"/>
    <col min="353" max="353" width="6" customWidth="1"/>
    <col min="354" max="354" width="5.140625" customWidth="1"/>
    <col min="355" max="357" width="5.7109375" customWidth="1"/>
    <col min="358" max="358" width="6.28515625" customWidth="1"/>
    <col min="359" max="359" width="12.7109375" customWidth="1"/>
    <col min="361" max="371" width="4.85546875" customWidth="1"/>
    <col min="372" max="382" width="4.7109375" customWidth="1"/>
    <col min="383" max="393" width="4.28515625" customWidth="1"/>
    <col min="394" max="415" width="4.7109375" customWidth="1"/>
    <col min="416" max="416" width="5.5703125" customWidth="1"/>
    <col min="417" max="417" width="5.85546875" customWidth="1"/>
    <col min="418" max="418" width="6.28515625" customWidth="1"/>
    <col min="419" max="419" width="11.7109375" customWidth="1"/>
    <col min="420" max="420" width="5.85546875" customWidth="1"/>
    <col min="421" max="421" width="6.140625" customWidth="1"/>
    <col min="422" max="422" width="6.7109375" customWidth="1"/>
    <col min="423" max="425" width="5.7109375" customWidth="1"/>
    <col min="426" max="427" width="6.140625" customWidth="1"/>
    <col min="428" max="428" width="7.140625" customWidth="1"/>
    <col min="430" max="430" width="12.5703125" customWidth="1"/>
    <col min="431" max="450" width="4.5703125" customWidth="1"/>
    <col min="451" max="451" width="4.7109375" customWidth="1"/>
    <col min="452" max="452" width="5.7109375" customWidth="1"/>
    <col min="453" max="453" width="6" customWidth="1"/>
    <col min="454" max="454" width="17.7109375" customWidth="1"/>
    <col min="455" max="455" width="5.28515625" customWidth="1"/>
    <col min="456" max="456" width="7" customWidth="1"/>
  </cols>
  <sheetData>
    <row r="1" spans="1:456" ht="159.75" customHeight="1">
      <c r="A1" s="1" t="s">
        <v>0</v>
      </c>
      <c r="B1" s="2" t="s">
        <v>2</v>
      </c>
      <c r="C1" s="2" t="s">
        <v>1</v>
      </c>
      <c r="D1" s="2" t="s">
        <v>3</v>
      </c>
      <c r="E1" s="3" t="s">
        <v>4</v>
      </c>
      <c r="F1" s="3"/>
      <c r="G1" s="1" t="s">
        <v>5</v>
      </c>
      <c r="H1" s="1" t="s">
        <v>7</v>
      </c>
      <c r="I1" s="1" t="s">
        <v>6</v>
      </c>
      <c r="J1" s="83" t="s">
        <v>870</v>
      </c>
      <c r="K1" s="1053" t="s">
        <v>1366</v>
      </c>
      <c r="L1" s="21" t="s">
        <v>74</v>
      </c>
      <c r="M1" s="19" t="s">
        <v>75</v>
      </c>
      <c r="N1" s="83" t="s">
        <v>871</v>
      </c>
      <c r="O1" s="1053" t="s">
        <v>1368</v>
      </c>
      <c r="P1" s="21" t="s">
        <v>76</v>
      </c>
      <c r="Q1" s="19" t="s">
        <v>77</v>
      </c>
      <c r="R1" s="4" t="s">
        <v>15</v>
      </c>
      <c r="S1" s="5" t="s">
        <v>40</v>
      </c>
      <c r="T1" s="5" t="s">
        <v>41</v>
      </c>
      <c r="U1" s="6" t="s">
        <v>42</v>
      </c>
      <c r="V1" s="15" t="s">
        <v>1432</v>
      </c>
      <c r="W1" s="1027" t="s">
        <v>1336</v>
      </c>
      <c r="X1" s="21" t="s">
        <v>43</v>
      </c>
      <c r="Y1" s="19" t="s">
        <v>44</v>
      </c>
      <c r="Z1" s="19" t="s">
        <v>445</v>
      </c>
      <c r="AA1" s="7" t="s">
        <v>45</v>
      </c>
      <c r="AB1" s="89" t="s">
        <v>45</v>
      </c>
      <c r="AC1" s="4" t="s">
        <v>15</v>
      </c>
      <c r="AD1" s="5" t="s">
        <v>79</v>
      </c>
      <c r="AE1" s="5" t="s">
        <v>80</v>
      </c>
      <c r="AF1" s="6" t="s">
        <v>81</v>
      </c>
      <c r="AG1" s="15" t="s">
        <v>82</v>
      </c>
      <c r="AH1" s="1027" t="s">
        <v>1338</v>
      </c>
      <c r="AI1" s="21" t="s">
        <v>83</v>
      </c>
      <c r="AJ1" s="19" t="s">
        <v>84</v>
      </c>
      <c r="AK1" s="19" t="s">
        <v>444</v>
      </c>
      <c r="AL1" s="7" t="s">
        <v>82</v>
      </c>
      <c r="AM1" s="89" t="s">
        <v>82</v>
      </c>
      <c r="AN1" s="4" t="s">
        <v>15</v>
      </c>
      <c r="AO1" s="5" t="s">
        <v>73</v>
      </c>
      <c r="AP1" s="5" t="s">
        <v>72</v>
      </c>
      <c r="AQ1" s="6" t="s">
        <v>71</v>
      </c>
      <c r="AR1" s="15" t="s">
        <v>68</v>
      </c>
      <c r="AS1" s="1027" t="s">
        <v>1337</v>
      </c>
      <c r="AT1" s="21" t="s">
        <v>69</v>
      </c>
      <c r="AU1" s="19" t="s">
        <v>70</v>
      </c>
      <c r="AV1" s="19" t="s">
        <v>443</v>
      </c>
      <c r="AW1" s="7" t="s">
        <v>68</v>
      </c>
      <c r="AX1" s="89" t="s">
        <v>68</v>
      </c>
      <c r="AY1" s="4" t="s">
        <v>15</v>
      </c>
      <c r="AZ1" s="5" t="s">
        <v>52</v>
      </c>
      <c r="BA1" s="5" t="s">
        <v>53</v>
      </c>
      <c r="BB1" s="6" t="s">
        <v>54</v>
      </c>
      <c r="BC1" s="15" t="s">
        <v>57</v>
      </c>
      <c r="BD1" s="1027" t="s">
        <v>1339</v>
      </c>
      <c r="BE1" s="21" t="s">
        <v>55</v>
      </c>
      <c r="BF1" s="19" t="s">
        <v>56</v>
      </c>
      <c r="BG1" s="19" t="s">
        <v>442</v>
      </c>
      <c r="BH1" s="7" t="s">
        <v>57</v>
      </c>
      <c r="BI1" s="89" t="s">
        <v>57</v>
      </c>
      <c r="BJ1" s="4" t="s">
        <v>15</v>
      </c>
      <c r="BK1" s="5" t="s">
        <v>47</v>
      </c>
      <c r="BL1" s="5" t="s">
        <v>48</v>
      </c>
      <c r="BM1" s="6" t="s">
        <v>49</v>
      </c>
      <c r="BN1" s="15" t="s">
        <v>60</v>
      </c>
      <c r="BO1" s="1027" t="s">
        <v>1340</v>
      </c>
      <c r="BP1" s="21" t="s">
        <v>50</v>
      </c>
      <c r="BQ1" s="19" t="s">
        <v>51</v>
      </c>
      <c r="BR1" s="19" t="s">
        <v>441</v>
      </c>
      <c r="BS1" s="7" t="s">
        <v>60</v>
      </c>
      <c r="BT1" s="89" t="s">
        <v>60</v>
      </c>
      <c r="BU1" s="31" t="s">
        <v>447</v>
      </c>
      <c r="BV1" s="32" t="s">
        <v>448</v>
      </c>
      <c r="BW1" s="33" t="s">
        <v>449</v>
      </c>
      <c r="BX1" s="34" t="s">
        <v>450</v>
      </c>
      <c r="BY1" s="287" t="s">
        <v>451</v>
      </c>
      <c r="BZ1" s="288" t="s">
        <v>452</v>
      </c>
      <c r="CA1" s="34" t="s">
        <v>453</v>
      </c>
      <c r="CB1" s="336" t="s">
        <v>454</v>
      </c>
      <c r="CC1" s="4" t="s">
        <v>15</v>
      </c>
      <c r="CD1" s="5" t="s">
        <v>505</v>
      </c>
      <c r="CE1" s="5" t="s">
        <v>506</v>
      </c>
      <c r="CF1" s="6" t="s">
        <v>648</v>
      </c>
      <c r="CG1" s="15" t="s">
        <v>515</v>
      </c>
      <c r="CH1" s="1027" t="s">
        <v>1341</v>
      </c>
      <c r="CI1" s="21" t="s">
        <v>507</v>
      </c>
      <c r="CJ1" s="19" t="s">
        <v>508</v>
      </c>
      <c r="CK1" s="19" t="s">
        <v>509</v>
      </c>
      <c r="CL1" s="7" t="s">
        <v>510</v>
      </c>
      <c r="CM1" s="89" t="s">
        <v>510</v>
      </c>
      <c r="CN1" s="4" t="s">
        <v>15</v>
      </c>
      <c r="CO1" s="5" t="s">
        <v>511</v>
      </c>
      <c r="CP1" s="5" t="s">
        <v>512</v>
      </c>
      <c r="CQ1" s="6" t="s">
        <v>513</v>
      </c>
      <c r="CR1" s="15" t="s">
        <v>514</v>
      </c>
      <c r="CS1" s="1027" t="s">
        <v>1342</v>
      </c>
      <c r="CT1" s="21" t="s">
        <v>516</v>
      </c>
      <c r="CU1" s="19" t="s">
        <v>517</v>
      </c>
      <c r="CV1" s="19" t="s">
        <v>518</v>
      </c>
      <c r="CW1" s="7" t="s">
        <v>519</v>
      </c>
      <c r="CX1" s="89" t="s">
        <v>519</v>
      </c>
      <c r="CY1" s="4" t="s">
        <v>15</v>
      </c>
      <c r="CZ1" s="5" t="s">
        <v>540</v>
      </c>
      <c r="DA1" s="5" t="s">
        <v>541</v>
      </c>
      <c r="DB1" s="6" t="s">
        <v>542</v>
      </c>
      <c r="DC1" s="15" t="s">
        <v>651</v>
      </c>
      <c r="DD1" s="1027" t="s">
        <v>651</v>
      </c>
      <c r="DE1" s="21" t="s">
        <v>543</v>
      </c>
      <c r="DF1" s="19" t="s">
        <v>544</v>
      </c>
      <c r="DG1" s="19" t="s">
        <v>545</v>
      </c>
      <c r="DH1" s="7" t="s">
        <v>546</v>
      </c>
      <c r="DI1" s="89" t="s">
        <v>546</v>
      </c>
      <c r="DJ1" s="4" t="s">
        <v>15</v>
      </c>
      <c r="DK1" s="5" t="s">
        <v>547</v>
      </c>
      <c r="DL1" s="5" t="s">
        <v>548</v>
      </c>
      <c r="DM1" s="6" t="s">
        <v>549</v>
      </c>
      <c r="DN1" s="15" t="s">
        <v>550</v>
      </c>
      <c r="DO1" s="1027" t="s">
        <v>1343</v>
      </c>
      <c r="DP1" s="21" t="s">
        <v>551</v>
      </c>
      <c r="DQ1" s="19" t="s">
        <v>552</v>
      </c>
      <c r="DR1" s="19" t="s">
        <v>553</v>
      </c>
      <c r="DS1" s="7" t="s">
        <v>554</v>
      </c>
      <c r="DT1" s="89" t="s">
        <v>555</v>
      </c>
      <c r="DU1" s="4" t="s">
        <v>15</v>
      </c>
      <c r="DV1" s="5" t="s">
        <v>573</v>
      </c>
      <c r="DW1" s="5" t="s">
        <v>574</v>
      </c>
      <c r="DX1" s="6" t="s">
        <v>575</v>
      </c>
      <c r="DY1" s="15" t="s">
        <v>576</v>
      </c>
      <c r="DZ1" s="1027" t="s">
        <v>1344</v>
      </c>
      <c r="EA1" s="21" t="s">
        <v>577</v>
      </c>
      <c r="EB1" s="19" t="s">
        <v>578</v>
      </c>
      <c r="EC1" s="19" t="s">
        <v>579</v>
      </c>
      <c r="ED1" s="7" t="s">
        <v>580</v>
      </c>
      <c r="EE1" s="89" t="s">
        <v>581</v>
      </c>
      <c r="EF1" s="4" t="s">
        <v>15</v>
      </c>
      <c r="EG1" s="5" t="s">
        <v>598</v>
      </c>
      <c r="EH1" s="5" t="s">
        <v>599</v>
      </c>
      <c r="EI1" s="6" t="s">
        <v>600</v>
      </c>
      <c r="EJ1" s="15" t="s">
        <v>601</v>
      </c>
      <c r="EK1" s="1027" t="s">
        <v>1345</v>
      </c>
      <c r="EL1" s="21" t="s">
        <v>602</v>
      </c>
      <c r="EM1" s="19" t="s">
        <v>603</v>
      </c>
      <c r="EN1" s="19" t="s">
        <v>604</v>
      </c>
      <c r="EO1" s="7" t="s">
        <v>605</v>
      </c>
      <c r="EP1" s="89" t="s">
        <v>606</v>
      </c>
      <c r="EQ1" s="4" t="s">
        <v>15</v>
      </c>
      <c r="ER1" s="5" t="s">
        <v>619</v>
      </c>
      <c r="ES1" s="5" t="s">
        <v>620</v>
      </c>
      <c r="ET1" s="6" t="s">
        <v>621</v>
      </c>
      <c r="EU1" s="15" t="s">
        <v>622</v>
      </c>
      <c r="EV1" s="1027" t="s">
        <v>1346</v>
      </c>
      <c r="EW1" s="21" t="s">
        <v>623</v>
      </c>
      <c r="EX1" s="19" t="s">
        <v>624</v>
      </c>
      <c r="EY1" s="19" t="s">
        <v>625</v>
      </c>
      <c r="EZ1" s="7" t="s">
        <v>626</v>
      </c>
      <c r="FA1" s="89" t="s">
        <v>627</v>
      </c>
      <c r="FB1" s="504" t="s">
        <v>636</v>
      </c>
      <c r="FC1" s="505" t="s">
        <v>642</v>
      </c>
      <c r="FD1" s="506" t="s">
        <v>643</v>
      </c>
      <c r="FE1" s="34" t="s">
        <v>644</v>
      </c>
      <c r="FF1" s="504" t="s">
        <v>637</v>
      </c>
      <c r="FG1" s="505" t="s">
        <v>645</v>
      </c>
      <c r="FH1" s="507" t="s">
        <v>646</v>
      </c>
      <c r="FI1" s="34" t="s">
        <v>639</v>
      </c>
      <c r="FJ1" s="34" t="s">
        <v>647</v>
      </c>
      <c r="FK1" s="499" t="s">
        <v>638</v>
      </c>
      <c r="FL1" s="500" t="s">
        <v>641</v>
      </c>
      <c r="FM1" s="4" t="s">
        <v>15</v>
      </c>
      <c r="FN1" s="5" t="s">
        <v>663</v>
      </c>
      <c r="FO1" s="5" t="s">
        <v>664</v>
      </c>
      <c r="FP1" s="6" t="s">
        <v>665</v>
      </c>
      <c r="FQ1" s="15" t="s">
        <v>666</v>
      </c>
      <c r="FR1" s="1027" t="s">
        <v>1347</v>
      </c>
      <c r="FS1" s="21" t="s">
        <v>667</v>
      </c>
      <c r="FT1" s="19" t="s">
        <v>668</v>
      </c>
      <c r="FU1" s="19" t="s">
        <v>669</v>
      </c>
      <c r="FV1" s="7" t="s">
        <v>670</v>
      </c>
      <c r="FW1" s="89" t="s">
        <v>671</v>
      </c>
      <c r="FX1" s="4" t="s">
        <v>15</v>
      </c>
      <c r="FY1" s="5" t="s">
        <v>672</v>
      </c>
      <c r="FZ1" s="5" t="s">
        <v>673</v>
      </c>
      <c r="GA1" s="6" t="s">
        <v>674</v>
      </c>
      <c r="GB1" s="15" t="s">
        <v>675</v>
      </c>
      <c r="GC1" s="1027" t="s">
        <v>1348</v>
      </c>
      <c r="GD1" s="21" t="s">
        <v>676</v>
      </c>
      <c r="GE1" s="19" t="s">
        <v>677</v>
      </c>
      <c r="GF1" s="19" t="s">
        <v>678</v>
      </c>
      <c r="GG1" s="7" t="s">
        <v>679</v>
      </c>
      <c r="GH1" s="89" t="s">
        <v>680</v>
      </c>
      <c r="GI1" s="4" t="s">
        <v>15</v>
      </c>
      <c r="GJ1" s="5" t="s">
        <v>693</v>
      </c>
      <c r="GK1" s="5" t="s">
        <v>694</v>
      </c>
      <c r="GL1" s="6" t="s">
        <v>695</v>
      </c>
      <c r="GM1" s="15" t="s">
        <v>696</v>
      </c>
      <c r="GN1" s="1027" t="s">
        <v>696</v>
      </c>
      <c r="GO1" s="21" t="s">
        <v>697</v>
      </c>
      <c r="GP1" s="19" t="s">
        <v>698</v>
      </c>
      <c r="GQ1" s="19" t="s">
        <v>699</v>
      </c>
      <c r="GR1" s="7" t="s">
        <v>701</v>
      </c>
      <c r="GS1" s="89" t="s">
        <v>700</v>
      </c>
      <c r="GT1" s="4" t="s">
        <v>15</v>
      </c>
      <c r="GU1" s="5" t="s">
        <v>742</v>
      </c>
      <c r="GV1" s="5" t="s">
        <v>743</v>
      </c>
      <c r="GW1" s="6" t="s">
        <v>744</v>
      </c>
      <c r="GX1" s="15" t="s">
        <v>745</v>
      </c>
      <c r="GY1" s="1027" t="s">
        <v>745</v>
      </c>
      <c r="GZ1" s="21" t="s">
        <v>746</v>
      </c>
      <c r="HA1" s="19" t="s">
        <v>747</v>
      </c>
      <c r="HB1" s="19" t="s">
        <v>748</v>
      </c>
      <c r="HC1" s="7" t="s">
        <v>745</v>
      </c>
      <c r="HD1" s="89" t="s">
        <v>749</v>
      </c>
      <c r="HE1" s="4" t="s">
        <v>15</v>
      </c>
      <c r="HF1" s="5" t="s">
        <v>750</v>
      </c>
      <c r="HG1" s="5" t="s">
        <v>751</v>
      </c>
      <c r="HH1" s="6" t="s">
        <v>752</v>
      </c>
      <c r="HI1" s="15" t="s">
        <v>753</v>
      </c>
      <c r="HJ1" s="1027" t="s">
        <v>1349</v>
      </c>
      <c r="HK1" s="21" t="s">
        <v>754</v>
      </c>
      <c r="HL1" s="19" t="s">
        <v>755</v>
      </c>
      <c r="HM1" s="19" t="s">
        <v>756</v>
      </c>
      <c r="HN1" s="7" t="s">
        <v>757</v>
      </c>
      <c r="HO1" s="89" t="s">
        <v>758</v>
      </c>
      <c r="HP1" s="4" t="s">
        <v>15</v>
      </c>
      <c r="HQ1" s="5" t="s">
        <v>767</v>
      </c>
      <c r="HR1" s="5" t="s">
        <v>768</v>
      </c>
      <c r="HS1" s="6" t="s">
        <v>769</v>
      </c>
      <c r="HT1" s="15" t="s">
        <v>770</v>
      </c>
      <c r="HU1" s="1027" t="s">
        <v>1350</v>
      </c>
      <c r="HV1" s="21" t="s">
        <v>771</v>
      </c>
      <c r="HW1" s="19" t="s">
        <v>772</v>
      </c>
      <c r="HX1" s="19" t="s">
        <v>773</v>
      </c>
      <c r="HY1" s="7" t="s">
        <v>774</v>
      </c>
      <c r="HZ1" s="89" t="s">
        <v>770</v>
      </c>
      <c r="IA1" s="4" t="s">
        <v>15</v>
      </c>
      <c r="IB1" s="5" t="s">
        <v>791</v>
      </c>
      <c r="IC1" s="5" t="s">
        <v>792</v>
      </c>
      <c r="ID1" s="6" t="s">
        <v>793</v>
      </c>
      <c r="IE1" s="15" t="s">
        <v>794</v>
      </c>
      <c r="IF1" s="1027" t="s">
        <v>1351</v>
      </c>
      <c r="IG1" s="21" t="s">
        <v>795</v>
      </c>
      <c r="IH1" s="19" t="s">
        <v>796</v>
      </c>
      <c r="II1" s="19" t="s">
        <v>797</v>
      </c>
      <c r="IJ1" s="7" t="s">
        <v>798</v>
      </c>
      <c r="IK1" s="89" t="s">
        <v>799</v>
      </c>
      <c r="IL1" s="4" t="s">
        <v>15</v>
      </c>
      <c r="IM1" s="5" t="s">
        <v>800</v>
      </c>
      <c r="IN1" s="5" t="s">
        <v>801</v>
      </c>
      <c r="IO1" s="6" t="s">
        <v>802</v>
      </c>
      <c r="IP1" s="15" t="s">
        <v>803</v>
      </c>
      <c r="IQ1" s="1027" t="s">
        <v>803</v>
      </c>
      <c r="IR1" s="21" t="s">
        <v>804</v>
      </c>
      <c r="IS1" s="19" t="s">
        <v>805</v>
      </c>
      <c r="IT1" s="19" t="s">
        <v>806</v>
      </c>
      <c r="IU1" s="7" t="s">
        <v>807</v>
      </c>
      <c r="IV1" s="89" t="s">
        <v>807</v>
      </c>
      <c r="IW1" s="504" t="s">
        <v>913</v>
      </c>
      <c r="IX1" s="505" t="s">
        <v>923</v>
      </c>
      <c r="IY1" s="506" t="s">
        <v>924</v>
      </c>
      <c r="IZ1" s="34" t="s">
        <v>914</v>
      </c>
      <c r="JA1" s="31" t="s">
        <v>915</v>
      </c>
      <c r="JB1" s="32" t="s">
        <v>916</v>
      </c>
      <c r="JC1" s="33" t="s">
        <v>917</v>
      </c>
      <c r="JD1" s="287" t="s">
        <v>918</v>
      </c>
      <c r="JE1" s="288" t="s">
        <v>919</v>
      </c>
      <c r="JF1" s="676" t="s">
        <v>920</v>
      </c>
      <c r="JG1" s="677" t="s">
        <v>921</v>
      </c>
      <c r="JH1" s="34" t="s">
        <v>922</v>
      </c>
      <c r="JI1" s="678" t="s">
        <v>1051</v>
      </c>
      <c r="JJ1" s="4" t="s">
        <v>15</v>
      </c>
      <c r="JK1" s="5" t="s">
        <v>952</v>
      </c>
      <c r="JL1" s="5" t="s">
        <v>953</v>
      </c>
      <c r="JM1" s="6" t="s">
        <v>954</v>
      </c>
      <c r="JN1" s="15" t="s">
        <v>955</v>
      </c>
      <c r="JO1" s="1027" t="s">
        <v>1352</v>
      </c>
      <c r="JP1" s="21" t="s">
        <v>986</v>
      </c>
      <c r="JQ1" s="19" t="s">
        <v>957</v>
      </c>
      <c r="JR1" s="19" t="s">
        <v>958</v>
      </c>
      <c r="JS1" s="7" t="s">
        <v>987</v>
      </c>
      <c r="JT1" s="89" t="s">
        <v>959</v>
      </c>
      <c r="JU1" s="4" t="s">
        <v>15</v>
      </c>
      <c r="JV1" s="5" t="s">
        <v>977</v>
      </c>
      <c r="JW1" s="5" t="s">
        <v>978</v>
      </c>
      <c r="JX1" s="6" t="s">
        <v>979</v>
      </c>
      <c r="JY1" s="15" t="s">
        <v>980</v>
      </c>
      <c r="JZ1" s="1027" t="s">
        <v>980</v>
      </c>
      <c r="KA1" s="21" t="s">
        <v>981</v>
      </c>
      <c r="KB1" s="19" t="s">
        <v>982</v>
      </c>
      <c r="KC1" s="19" t="s">
        <v>983</v>
      </c>
      <c r="KD1" s="7" t="s">
        <v>984</v>
      </c>
      <c r="KE1" s="89" t="s">
        <v>985</v>
      </c>
      <c r="KF1" s="4" t="s">
        <v>15</v>
      </c>
      <c r="KG1" s="5" t="s">
        <v>968</v>
      </c>
      <c r="KH1" s="5" t="s">
        <v>969</v>
      </c>
      <c r="KI1" s="6" t="s">
        <v>970</v>
      </c>
      <c r="KJ1" s="15" t="s">
        <v>971</v>
      </c>
      <c r="KK1" s="1027" t="s">
        <v>1353</v>
      </c>
      <c r="KL1" s="21" t="s">
        <v>972</v>
      </c>
      <c r="KM1" s="19" t="s">
        <v>973</v>
      </c>
      <c r="KN1" s="19" t="s">
        <v>974</v>
      </c>
      <c r="KO1" s="7" t="s">
        <v>975</v>
      </c>
      <c r="KP1" s="89" t="s">
        <v>976</v>
      </c>
      <c r="KQ1" s="4" t="s">
        <v>15</v>
      </c>
      <c r="KR1" s="5" t="s">
        <v>988</v>
      </c>
      <c r="KS1" s="5" t="s">
        <v>989</v>
      </c>
      <c r="KT1" s="6" t="s">
        <v>990</v>
      </c>
      <c r="KU1" s="15" t="s">
        <v>991</v>
      </c>
      <c r="KV1" s="1027" t="s">
        <v>1354</v>
      </c>
      <c r="KW1" s="21" t="s">
        <v>992</v>
      </c>
      <c r="KX1" s="19" t="s">
        <v>993</v>
      </c>
      <c r="KY1" s="19" t="s">
        <v>994</v>
      </c>
      <c r="KZ1" s="7" t="s">
        <v>995</v>
      </c>
      <c r="LA1" s="89" t="s">
        <v>996</v>
      </c>
      <c r="LB1" s="4" t="s">
        <v>15</v>
      </c>
      <c r="LC1" s="5" t="s">
        <v>997</v>
      </c>
      <c r="LD1" s="5" t="s">
        <v>998</v>
      </c>
      <c r="LE1" s="6" t="s">
        <v>999</v>
      </c>
      <c r="LF1" s="15" t="s">
        <v>1000</v>
      </c>
      <c r="LG1" s="1027" t="s">
        <v>1355</v>
      </c>
      <c r="LH1" s="21" t="s">
        <v>1001</v>
      </c>
      <c r="LI1" s="19" t="s">
        <v>1002</v>
      </c>
      <c r="LJ1" s="19" t="s">
        <v>1003</v>
      </c>
      <c r="LK1" s="7" t="s">
        <v>1004</v>
      </c>
      <c r="LL1" s="89" t="s">
        <v>1005</v>
      </c>
      <c r="LM1" s="4" t="s">
        <v>15</v>
      </c>
      <c r="LN1" s="5" t="s">
        <v>1006</v>
      </c>
      <c r="LO1" s="5" t="s">
        <v>1007</v>
      </c>
      <c r="LP1" s="6" t="s">
        <v>1008</v>
      </c>
      <c r="LQ1" s="15" t="s">
        <v>1009</v>
      </c>
      <c r="LR1" s="1027" t="s">
        <v>1356</v>
      </c>
      <c r="LS1" s="21" t="s">
        <v>1010</v>
      </c>
      <c r="LT1" s="19" t="s">
        <v>1011</v>
      </c>
      <c r="LU1" s="19" t="s">
        <v>1012</v>
      </c>
      <c r="LV1" s="7" t="s">
        <v>1013</v>
      </c>
      <c r="LW1" s="89" t="s">
        <v>1009</v>
      </c>
      <c r="LX1" s="4" t="s">
        <v>15</v>
      </c>
      <c r="LY1" s="5" t="s">
        <v>1077</v>
      </c>
      <c r="LZ1" s="5" t="s">
        <v>1078</v>
      </c>
      <c r="MA1" s="6" t="s">
        <v>1079</v>
      </c>
      <c r="MB1" s="15" t="s">
        <v>1080</v>
      </c>
      <c r="MC1" s="1027" t="s">
        <v>1357</v>
      </c>
      <c r="MD1" s="21" t="s">
        <v>1081</v>
      </c>
      <c r="ME1" s="19" t="s">
        <v>1082</v>
      </c>
      <c r="MF1" s="19" t="s">
        <v>1083</v>
      </c>
      <c r="MG1" s="7" t="s">
        <v>1084</v>
      </c>
      <c r="MH1" s="89" t="s">
        <v>1085</v>
      </c>
      <c r="MI1" s="504" t="s">
        <v>1127</v>
      </c>
      <c r="MJ1" s="505" t="s">
        <v>1128</v>
      </c>
      <c r="MK1" s="506" t="s">
        <v>1129</v>
      </c>
      <c r="ML1" s="336" t="s">
        <v>1130</v>
      </c>
      <c r="MM1" s="504" t="s">
        <v>1131</v>
      </c>
      <c r="MN1" s="505" t="s">
        <v>1132</v>
      </c>
      <c r="MO1" s="506" t="s">
        <v>1133</v>
      </c>
      <c r="MP1" s="795" t="s">
        <v>1134</v>
      </c>
      <c r="MQ1" s="796" t="s">
        <v>1135</v>
      </c>
      <c r="MR1" s="797" t="s">
        <v>1136</v>
      </c>
      <c r="MS1" s="1030" t="s">
        <v>1299</v>
      </c>
      <c r="MT1" s="798" t="s">
        <v>1358</v>
      </c>
      <c r="MU1" s="336" t="s">
        <v>1138</v>
      </c>
      <c r="MV1" s="794" t="s">
        <v>1139</v>
      </c>
      <c r="MW1" s="4" t="s">
        <v>15</v>
      </c>
      <c r="MX1" s="5" t="s">
        <v>1160</v>
      </c>
      <c r="MY1" s="5" t="s">
        <v>1161</v>
      </c>
      <c r="MZ1" s="6" t="s">
        <v>1162</v>
      </c>
      <c r="NA1" s="15" t="s">
        <v>1163</v>
      </c>
      <c r="NB1" s="1027" t="s">
        <v>1359</v>
      </c>
      <c r="NC1" s="21" t="s">
        <v>1164</v>
      </c>
      <c r="ND1" s="19" t="s">
        <v>1165</v>
      </c>
      <c r="NE1" s="19" t="s">
        <v>1166</v>
      </c>
      <c r="NF1" s="7" t="s">
        <v>1167</v>
      </c>
      <c r="NG1" s="89" t="s">
        <v>1167</v>
      </c>
      <c r="NH1" s="4" t="s">
        <v>15</v>
      </c>
      <c r="NI1" s="5" t="s">
        <v>1168</v>
      </c>
      <c r="NJ1" s="5" t="s">
        <v>1169</v>
      </c>
      <c r="NK1" s="6" t="s">
        <v>1170</v>
      </c>
      <c r="NL1" s="15" t="s">
        <v>1171</v>
      </c>
      <c r="NM1" s="1027" t="s">
        <v>1360</v>
      </c>
      <c r="NN1" s="21" t="s">
        <v>1172</v>
      </c>
      <c r="NO1" s="19" t="s">
        <v>1173</v>
      </c>
      <c r="NP1" s="19" t="s">
        <v>1174</v>
      </c>
      <c r="NQ1" s="7" t="s">
        <v>1175</v>
      </c>
      <c r="NR1" s="89" t="s">
        <v>1176</v>
      </c>
      <c r="NS1" s="4" t="s">
        <v>15</v>
      </c>
      <c r="NT1" s="5" t="s">
        <v>1177</v>
      </c>
      <c r="NU1" s="5" t="s">
        <v>1178</v>
      </c>
      <c r="NV1" s="6" t="s">
        <v>1179</v>
      </c>
      <c r="NW1" s="15" t="s">
        <v>1180</v>
      </c>
      <c r="NX1" s="1027" t="s">
        <v>1361</v>
      </c>
      <c r="NY1" s="21" t="s">
        <v>1181</v>
      </c>
      <c r="NZ1" s="19" t="s">
        <v>1182</v>
      </c>
      <c r="OA1" s="19" t="s">
        <v>1183</v>
      </c>
      <c r="OB1" s="7" t="s">
        <v>1184</v>
      </c>
      <c r="OC1" s="89" t="s">
        <v>1184</v>
      </c>
      <c r="OD1" s="4" t="s">
        <v>15</v>
      </c>
      <c r="OE1" s="5" t="s">
        <v>1185</v>
      </c>
      <c r="OF1" s="5" t="s">
        <v>1186</v>
      </c>
      <c r="OG1" s="6" t="s">
        <v>1187</v>
      </c>
      <c r="OH1" s="15" t="s">
        <v>1188</v>
      </c>
      <c r="OI1" s="1027" t="s">
        <v>1188</v>
      </c>
      <c r="OJ1" s="21" t="s">
        <v>1189</v>
      </c>
      <c r="OK1" s="19" t="s">
        <v>1190</v>
      </c>
      <c r="OL1" s="19" t="s">
        <v>1191</v>
      </c>
      <c r="OM1" s="7" t="s">
        <v>1192</v>
      </c>
      <c r="ON1" s="89" t="s">
        <v>1192</v>
      </c>
      <c r="OO1" s="4" t="s">
        <v>15</v>
      </c>
      <c r="OP1" s="5" t="s">
        <v>1193</v>
      </c>
      <c r="OQ1" s="5" t="s">
        <v>1194</v>
      </c>
      <c r="OR1" s="6" t="s">
        <v>1195</v>
      </c>
      <c r="OS1" s="15" t="s">
        <v>1196</v>
      </c>
      <c r="OT1" s="1027" t="s">
        <v>1362</v>
      </c>
      <c r="OU1" s="21" t="s">
        <v>1197</v>
      </c>
      <c r="OV1" s="19" t="s">
        <v>1198</v>
      </c>
      <c r="OW1" s="19" t="s">
        <v>1199</v>
      </c>
      <c r="OX1" s="7" t="s">
        <v>1200</v>
      </c>
      <c r="OY1" s="89" t="s">
        <v>1200</v>
      </c>
      <c r="OZ1" s="504" t="s">
        <v>1258</v>
      </c>
      <c r="PA1" s="505" t="s">
        <v>1259</v>
      </c>
      <c r="PB1" s="506" t="s">
        <v>1260</v>
      </c>
      <c r="PC1" s="336" t="s">
        <v>1261</v>
      </c>
      <c r="PD1" s="504" t="s">
        <v>1262</v>
      </c>
      <c r="PE1" s="505" t="s">
        <v>1263</v>
      </c>
      <c r="PF1" s="506" t="s">
        <v>1264</v>
      </c>
      <c r="PG1" s="795" t="s">
        <v>1265</v>
      </c>
      <c r="PH1" s="1035" t="s">
        <v>1365</v>
      </c>
      <c r="PI1" s="796" t="s">
        <v>1375</v>
      </c>
      <c r="PJ1" s="797" t="s">
        <v>1266</v>
      </c>
      <c r="PK1" s="1030" t="s">
        <v>1364</v>
      </c>
      <c r="PL1" s="798" t="s">
        <v>1363</v>
      </c>
      <c r="PM1" s="336" t="s">
        <v>1267</v>
      </c>
      <c r="PN1" s="794" t="s">
        <v>1268</v>
      </c>
      <c r="PO1" s="4" t="s">
        <v>15</v>
      </c>
      <c r="PP1" s="5" t="s">
        <v>1385</v>
      </c>
      <c r="PQ1" s="5" t="s">
        <v>1386</v>
      </c>
      <c r="PR1" s="6" t="s">
        <v>1387</v>
      </c>
      <c r="PS1" s="15" t="s">
        <v>1388</v>
      </c>
      <c r="PT1" s="1027" t="s">
        <v>1388</v>
      </c>
      <c r="PU1" s="21" t="s">
        <v>1389</v>
      </c>
      <c r="PV1" s="19" t="s">
        <v>1390</v>
      </c>
      <c r="PW1" s="19" t="s">
        <v>1391</v>
      </c>
      <c r="PX1" s="7" t="s">
        <v>1392</v>
      </c>
      <c r="PY1" s="89" t="s">
        <v>1392</v>
      </c>
      <c r="PZ1" s="1138" t="s">
        <v>1393</v>
      </c>
      <c r="QA1" s="1122" t="s">
        <v>1394</v>
      </c>
      <c r="QB1" s="1135" t="s">
        <v>1395</v>
      </c>
      <c r="QC1" s="1139" t="s">
        <v>1395</v>
      </c>
      <c r="QD1" s="1125" t="s">
        <v>1396</v>
      </c>
      <c r="QE1" s="1126" t="s">
        <v>1397</v>
      </c>
      <c r="QF1" s="1126" t="s">
        <v>1398</v>
      </c>
      <c r="QG1" s="1122" t="s">
        <v>1399</v>
      </c>
      <c r="QH1" s="1140" t="s">
        <v>1399</v>
      </c>
      <c r="QI1" s="31" t="s">
        <v>1403</v>
      </c>
      <c r="QJ1" s="32" t="s">
        <v>1404</v>
      </c>
      <c r="QK1" s="33" t="s">
        <v>1405</v>
      </c>
      <c r="QL1" s="1158" t="s">
        <v>1406</v>
      </c>
      <c r="QM1" s="287" t="s">
        <v>1407</v>
      </c>
      <c r="QN1" s="288" t="s">
        <v>1435</v>
      </c>
    </row>
    <row r="2" spans="1:456" ht="18.75" customHeight="1">
      <c r="A2" s="108">
        <v>2</v>
      </c>
      <c r="B2" s="109" t="s">
        <v>156</v>
      </c>
      <c r="C2" s="114" t="s">
        <v>304</v>
      </c>
      <c r="D2" s="117" t="s">
        <v>159</v>
      </c>
      <c r="E2" s="120" t="s">
        <v>16</v>
      </c>
      <c r="F2" s="150"/>
      <c r="G2" s="110" t="s">
        <v>226</v>
      </c>
      <c r="H2" s="110" t="s">
        <v>8</v>
      </c>
      <c r="I2" s="111" t="s">
        <v>362</v>
      </c>
      <c r="J2" s="436">
        <v>8</v>
      </c>
      <c r="K2" s="327" t="str">
        <f t="shared" ref="K2:K26" si="0">TEXT(J2,"0.0")</f>
        <v>8.0</v>
      </c>
      <c r="L2" s="465" t="str">
        <f>IF(J2&gt;=8.5,"A",IF(J2&gt;=8,"B+",IF(J2&gt;=7,"B",IF(J2&gt;=6.5,"C+",IF(J2&gt;=5.5,"C",IF(J2&gt;=5,"D+",IF(J2&gt;=4,"D","F")))))))</f>
        <v>B+</v>
      </c>
      <c r="M2" s="466">
        <f>IF(L2="A",4,IF(L2="B+",3.5,IF(L2="B",3,IF(L2="C+",2.5,IF(L2="C",2,IF(L2="D+",1.5,IF(L2="D",1,0)))))))</f>
        <v>3.5</v>
      </c>
      <c r="N2" s="436">
        <v>6.7</v>
      </c>
      <c r="O2" s="327" t="str">
        <f t="shared" ref="O2:O26" si="1">TEXT(N2,"0.0")</f>
        <v>6.7</v>
      </c>
      <c r="P2" s="465" t="str">
        <f t="shared" ref="P2:P26" si="2">IF(N2&gt;=8.5,"A",IF(N2&gt;=8,"B+",IF(N2&gt;=7,"B",IF(N2&gt;=6.5,"C+",IF(N2&gt;=5.5,"C",IF(N2&gt;=5,"D+",IF(N2&gt;=4,"D","F")))))))</f>
        <v>C+</v>
      </c>
      <c r="Q2" s="466">
        <f t="shared" ref="Q2:Q26" si="3">IF(P2="A",4,IF(P2="B+",3.5,IF(P2="B",3,IF(P2="C+",2.5,IF(P2="C",2,IF(P2="D+",1.5,IF(P2="D",1,0)))))))</f>
        <v>2.5</v>
      </c>
      <c r="R2" s="12">
        <v>7.7</v>
      </c>
      <c r="S2" s="13">
        <v>5</v>
      </c>
      <c r="T2" s="14"/>
      <c r="U2" s="11">
        <f t="shared" ref="U2:U25" si="4">ROUND((R2*0.4+S2*0.6),1)</f>
        <v>6.1</v>
      </c>
      <c r="V2" s="16">
        <f t="shared" ref="V2:V25" si="5">ROUND(MAX((R2*0.4+S2*0.6),(R2*0.4+T2*0.6)),1)</f>
        <v>6.1</v>
      </c>
      <c r="W2" s="327" t="str">
        <f t="shared" ref="W2:W26" si="6">TEXT(V2,"0.0")</f>
        <v>6.1</v>
      </c>
      <c r="X2" s="22" t="str">
        <f t="shared" ref="X2:X25" si="7">IF(V2&gt;=8.5,"A",IF(V2&gt;=8,"B+",IF(V2&gt;=7,"B",IF(V2&gt;=6.5,"C+",IF(V2&gt;=5.5,"C",IF(V2&gt;=5,"D+",IF(V2&gt;=4,"D","F")))))))</f>
        <v>C</v>
      </c>
      <c r="Y2" s="20">
        <f t="shared" ref="Y2:Y25" si="8">IF(X2="A",4,IF(X2="B+",3.5,IF(X2="B",3,IF(X2="C+",2.5,IF(X2="C",2,IF(X2="D+",1.5,IF(X2="D",1,0)))))))</f>
        <v>2</v>
      </c>
      <c r="Z2" s="39" t="str">
        <f t="shared" ref="Z2:Z25" si="9">TEXT(Y2,"0.0")</f>
        <v>2.0</v>
      </c>
      <c r="AA2" s="46">
        <v>2</v>
      </c>
      <c r="AB2" s="92">
        <v>2</v>
      </c>
      <c r="AC2" s="12">
        <v>6.5</v>
      </c>
      <c r="AD2" s="13">
        <v>3</v>
      </c>
      <c r="AE2" s="14"/>
      <c r="AF2" s="11">
        <f t="shared" ref="AF2:AF26" si="10">ROUND((AC2*0.4+AD2*0.6),1)</f>
        <v>4.4000000000000004</v>
      </c>
      <c r="AG2" s="16">
        <f t="shared" ref="AG2:AG26" si="11">ROUND(MAX((AC2*0.4+AD2*0.6),(AC2*0.4+AE2*0.6)),1)</f>
        <v>4.4000000000000004</v>
      </c>
      <c r="AH2" s="327" t="str">
        <f t="shared" ref="AH2:AH26" si="12">TEXT(AG2,"0.0")</f>
        <v>4.4</v>
      </c>
      <c r="AI2" s="22" t="str">
        <f t="shared" ref="AI2:AI26" si="13">IF(AG2&gt;=8.5,"A",IF(AG2&gt;=8,"B+",IF(AG2&gt;=7,"B",IF(AG2&gt;=6.5,"C+",IF(AG2&gt;=5.5,"C",IF(AG2&gt;=5,"D+",IF(AG2&gt;=4,"D","F")))))))</f>
        <v>D</v>
      </c>
      <c r="AJ2" s="20">
        <f t="shared" ref="AJ2:AJ26" si="14">IF(AI2="A",4,IF(AI2="B+",3.5,IF(AI2="B",3,IF(AI2="C+",2.5,IF(AI2="C",2,IF(AI2="D+",1.5,IF(AI2="D",1,0)))))))</f>
        <v>1</v>
      </c>
      <c r="AK2" s="39" t="str">
        <f t="shared" ref="AK2:AK26" si="15">TEXT(AJ2,"0.0")</f>
        <v>1.0</v>
      </c>
      <c r="AL2" s="8">
        <v>3</v>
      </c>
      <c r="AM2" s="298">
        <v>3</v>
      </c>
      <c r="AN2" s="12">
        <v>5.0999999999999996</v>
      </c>
      <c r="AO2" s="13">
        <v>3</v>
      </c>
      <c r="AP2" s="14">
        <v>6</v>
      </c>
      <c r="AQ2" s="11">
        <f t="shared" ref="AQ2:AQ25" si="16">ROUND((AN2*0.4+AO2*0.6),1)</f>
        <v>3.8</v>
      </c>
      <c r="AR2" s="16">
        <f t="shared" ref="AR2:AR25" si="17">ROUND(MAX((AN2*0.4+AO2*0.6),(AN2*0.4+AP2*0.6)),1)</f>
        <v>5.6</v>
      </c>
      <c r="AS2" s="327" t="str">
        <f t="shared" ref="AS2:AS25" si="18">TEXT(AR2,"0.0")</f>
        <v>5.6</v>
      </c>
      <c r="AT2" s="22" t="str">
        <f t="shared" ref="AT2:AT25" si="19">IF(AR2&gt;=8.5,"A",IF(AR2&gt;=8,"B+",IF(AR2&gt;=7,"B",IF(AR2&gt;=6.5,"C+",IF(AR2&gt;=5.5,"C",IF(AR2&gt;=5,"D+",IF(AR2&gt;=4,"D","F")))))))</f>
        <v>C</v>
      </c>
      <c r="AU2" s="20">
        <f t="shared" ref="AU2:AU25" si="20">IF(AT2="A",4,IF(AT2="B+",3.5,IF(AT2="B",3,IF(AT2="C+",2.5,IF(AT2="C",2,IF(AT2="D+",1.5,IF(AT2="D",1,0)))))))</f>
        <v>2</v>
      </c>
      <c r="AV2" s="39" t="str">
        <f t="shared" ref="AV2:AV25" si="21">TEXT(AU2,"0.0")</f>
        <v>2.0</v>
      </c>
      <c r="AW2" s="69">
        <v>3</v>
      </c>
      <c r="AX2" s="92">
        <v>3</v>
      </c>
      <c r="AY2" s="27">
        <v>6</v>
      </c>
      <c r="AZ2" s="28">
        <v>3</v>
      </c>
      <c r="BA2" s="29"/>
      <c r="BB2" s="11">
        <f t="shared" ref="BB2:BB26" si="22">ROUND((AY2*0.4+AZ2*0.6),1)</f>
        <v>4.2</v>
      </c>
      <c r="BC2" s="16">
        <f t="shared" ref="BC2:BC26" si="23">ROUND(MAX((AY2*0.4+AZ2*0.6),(AY2*0.4+BA2*0.6)),1)</f>
        <v>4.2</v>
      </c>
      <c r="BD2" s="327" t="str">
        <f t="shared" ref="BD2:BD26" si="24">TEXT(BC2,"0.0")</f>
        <v>4.2</v>
      </c>
      <c r="BE2" s="22" t="str">
        <f t="shared" ref="BE2:BE26" si="25">IF(BC2&gt;=8.5,"A",IF(BC2&gt;=8,"B+",IF(BC2&gt;=7,"B",IF(BC2&gt;=6.5,"C+",IF(BC2&gt;=5.5,"C",IF(BC2&gt;=5,"D+",IF(BC2&gt;=4,"D","F")))))))</f>
        <v>D</v>
      </c>
      <c r="BF2" s="20">
        <f t="shared" ref="BF2:BF26" si="26">IF(BE2="A",4,IF(BE2="B+",3.5,IF(BE2="B",3,IF(BE2="C+",2.5,IF(BE2="C",2,IF(BE2="D+",1.5,IF(BE2="D",1,0)))))))</f>
        <v>1</v>
      </c>
      <c r="BG2" s="39" t="str">
        <f t="shared" ref="BG2:BG26" si="27">TEXT(BF2,"0.0")</f>
        <v>1.0</v>
      </c>
      <c r="BH2" s="46">
        <v>3</v>
      </c>
      <c r="BI2" s="92">
        <v>3</v>
      </c>
      <c r="BJ2" s="12">
        <v>7.1</v>
      </c>
      <c r="BK2" s="13">
        <v>5</v>
      </c>
      <c r="BL2" s="14"/>
      <c r="BM2" s="11">
        <f t="shared" ref="BM2:BM26" si="28">ROUND((BJ2*0.4+BK2*0.6),1)</f>
        <v>5.8</v>
      </c>
      <c r="BN2" s="16">
        <f t="shared" ref="BN2:BN26" si="29">ROUND(MAX((BJ2*0.4+BK2*0.6),(BJ2*0.4+BL2*0.6)),1)</f>
        <v>5.8</v>
      </c>
      <c r="BO2" s="327" t="str">
        <f t="shared" ref="BO2:BO26" si="30">TEXT(BN2,"0.0")</f>
        <v>5.8</v>
      </c>
      <c r="BP2" s="22" t="str">
        <f t="shared" ref="BP2:BP26" si="31">IF(BN2&gt;=8.5,"A",IF(BN2&gt;=8,"B+",IF(BN2&gt;=7,"B",IF(BN2&gt;=6.5,"C+",IF(BN2&gt;=5.5,"C",IF(BN2&gt;=5,"D+",IF(BN2&gt;=4,"D","F")))))))</f>
        <v>C</v>
      </c>
      <c r="BQ2" s="20">
        <f t="shared" ref="BQ2:BQ26" si="32">IF(BP2="A",4,IF(BP2="B+",3.5,IF(BP2="B",3,IF(BP2="C+",2.5,IF(BP2="C",2,IF(BP2="D+",1.5,IF(BP2="D",1,0)))))))</f>
        <v>2</v>
      </c>
      <c r="BR2" s="39" t="str">
        <f t="shared" ref="BR2:BR26" si="33">TEXT(BQ2,"0.0")</f>
        <v>2.0</v>
      </c>
      <c r="BS2" s="46">
        <v>5</v>
      </c>
      <c r="BT2" s="92">
        <v>5</v>
      </c>
      <c r="BU2" s="289">
        <f t="shared" ref="BU2:BU26" si="34">AA2+AL2+AW2+BH2+BS2</f>
        <v>16</v>
      </c>
      <c r="BV2" s="35">
        <f t="shared" ref="BV2:BV26" si="35">(Y2*AA2+AJ2*AL2+AU2*AW2+BF2*BH2+BQ2*BS2)/BU2</f>
        <v>1.625</v>
      </c>
      <c r="BW2" s="36" t="str">
        <f t="shared" ref="BW2:BW26" si="36">TEXT(BV2,"0.00")</f>
        <v>1.63</v>
      </c>
      <c r="BX2" s="37" t="str">
        <f t="shared" ref="BX2:BX26" si="37">IF(AND(BV2&lt;0.8),"Cảnh báo KQHT","Lên lớp")</f>
        <v>Lên lớp</v>
      </c>
      <c r="BY2" s="290">
        <f t="shared" ref="BY2:BY26" si="38">AB2+AM2+AX2+BI2+BT2</f>
        <v>16</v>
      </c>
      <c r="BZ2" s="291">
        <f t="shared" ref="BZ2:BZ26" si="39" xml:space="preserve"> (Y2*AB2+AJ2*AM2+AU2*AX2+BF2*BI2+BQ2*BT2)/BY2</f>
        <v>1.625</v>
      </c>
      <c r="CA2" s="37" t="str">
        <f t="shared" ref="CA2:CA26" si="40">IF(AND(BZ2&lt;1.2),"Cảnh báo KQHT","Lên lớp")</f>
        <v>Lên lớp</v>
      </c>
      <c r="CB2" s="391"/>
      <c r="CC2" s="337">
        <v>5</v>
      </c>
      <c r="CD2" s="65">
        <v>6</v>
      </c>
      <c r="CE2" s="65"/>
      <c r="CF2" s="17">
        <f t="shared" ref="CF2:CF26" si="41">ROUND((CC2*0.4+CD2*0.6),1)</f>
        <v>5.6</v>
      </c>
      <c r="CG2" s="18">
        <f t="shared" ref="CG2:CG26" si="42">ROUND(MAX((CC2*0.4+CD2*0.6),(CC2*0.4+CE2*0.6)),1)</f>
        <v>5.6</v>
      </c>
      <c r="CH2" s="323" t="str">
        <f t="shared" ref="CH2:CH26" si="43">TEXT(CG2,"0.0")</f>
        <v>5.6</v>
      </c>
      <c r="CI2" s="22" t="str">
        <f t="shared" ref="CI2:CI26" si="44">IF(CG2&gt;=8.5,"A",IF(CG2&gt;=8,"B+",IF(CG2&gt;=7,"B",IF(CG2&gt;=6.5,"C+",IF(CG2&gt;=5.5,"C",IF(CG2&gt;=5,"D+",IF(CG2&gt;=4,"D","F")))))))</f>
        <v>C</v>
      </c>
      <c r="CJ2" s="20">
        <f t="shared" ref="CJ2:CJ26" si="45">IF(CI2="A",4,IF(CI2="B+",3.5,IF(CI2="B",3,IF(CI2="C+",2.5,IF(CI2="C",2,IF(CI2="D+",1.5,IF(CI2="D",1,0)))))))</f>
        <v>2</v>
      </c>
      <c r="CK2" s="20" t="str">
        <f t="shared" ref="CK2:CK26" si="46">TEXT(CJ2,"0.0")</f>
        <v>2.0</v>
      </c>
      <c r="CL2" s="46">
        <v>3</v>
      </c>
      <c r="CM2" s="95">
        <v>3</v>
      </c>
      <c r="CN2" s="417">
        <v>5.6</v>
      </c>
      <c r="CO2" s="65">
        <v>9</v>
      </c>
      <c r="CP2" s="65"/>
      <c r="CQ2" s="17">
        <f t="shared" ref="CQ2:CQ26" si="47">ROUND((CN2*0.4+CO2*0.6),1)</f>
        <v>7.6</v>
      </c>
      <c r="CR2" s="18">
        <f t="shared" ref="CR2:CR26" si="48">ROUND(MAX((CN2*0.4+CO2*0.6),(CN2*0.4+CP2*0.6)),1)</f>
        <v>7.6</v>
      </c>
      <c r="CS2" s="323" t="str">
        <f t="shared" ref="CS2:CS26" si="49">TEXT(CR2,"0.0")</f>
        <v>7.6</v>
      </c>
      <c r="CT2" s="22" t="str">
        <f t="shared" ref="CT2:CT26" si="50">IF(CR2&gt;=8.5,"A",IF(CR2&gt;=8,"B+",IF(CR2&gt;=7,"B",IF(CR2&gt;=6.5,"C+",IF(CR2&gt;=5.5,"C",IF(CR2&gt;=5,"D+",IF(CR2&gt;=4,"D","F")))))))</f>
        <v>B</v>
      </c>
      <c r="CU2" s="20">
        <f t="shared" ref="CU2:CU26" si="51">IF(CT2="A",4,IF(CT2="B+",3.5,IF(CT2="B",3,IF(CT2="C+",2.5,IF(CT2="C",2,IF(CT2="D+",1.5,IF(CT2="D",1,0)))))))</f>
        <v>3</v>
      </c>
      <c r="CV2" s="20" t="str">
        <f t="shared" ref="CV2:CV26" si="52">TEXT(CU2,"0.0")</f>
        <v>3.0</v>
      </c>
      <c r="CW2" s="46">
        <v>3</v>
      </c>
      <c r="CX2" s="416">
        <v>3</v>
      </c>
      <c r="CY2" s="417">
        <v>7.8</v>
      </c>
      <c r="CZ2" s="86">
        <v>7</v>
      </c>
      <c r="DA2" s="45"/>
      <c r="DB2" s="17">
        <f t="shared" ref="DB2:DB26" si="53">ROUND((CY2*0.4+CZ2*0.6),1)</f>
        <v>7.3</v>
      </c>
      <c r="DC2" s="18">
        <f t="shared" ref="DC2:DC26" si="54">ROUND(MAX((CY2*0.4+CZ2*0.6),(CY2*0.4+DA2*0.6)),1)</f>
        <v>7.3</v>
      </c>
      <c r="DD2" s="1028" t="str">
        <f t="shared" ref="DD2:DD26" si="55">TEXT(DC2,"0.0")</f>
        <v>7.3</v>
      </c>
      <c r="DE2" s="22" t="str">
        <f t="shared" ref="DE2:DE26" si="56">IF(DC2&gt;=8.5,"A",IF(DC2&gt;=8,"B+",IF(DC2&gt;=7,"B",IF(DC2&gt;=6.5,"C+",IF(DC2&gt;=5.5,"C",IF(DC2&gt;=5,"D+",IF(DC2&gt;=4,"D","F")))))))</f>
        <v>B</v>
      </c>
      <c r="DF2" s="20">
        <f t="shared" ref="DF2:DF26" si="57">IF(DE2="A",4,IF(DE2="B+",3.5,IF(DE2="B",3,IF(DE2="C+",2.5,IF(DE2="C",2,IF(DE2="D+",1.5,IF(DE2="D",1,0)))))))</f>
        <v>3</v>
      </c>
      <c r="DG2" s="20" t="str">
        <f t="shared" ref="DG2:DG26" si="58">TEXT(DF2,"0.0")</f>
        <v>3.0</v>
      </c>
      <c r="DH2" s="46">
        <v>2</v>
      </c>
      <c r="DI2" s="416">
        <v>2</v>
      </c>
      <c r="DJ2" s="417">
        <v>5.3</v>
      </c>
      <c r="DK2" s="65">
        <v>6</v>
      </c>
      <c r="DL2" s="45"/>
      <c r="DM2" s="17">
        <f t="shared" ref="DM2:DM26" si="59">ROUND((DJ2*0.4+DK2*0.6),1)</f>
        <v>5.7</v>
      </c>
      <c r="DN2" s="18">
        <f t="shared" ref="DN2:DN26" si="60">ROUND(MAX((DJ2*0.4+DK2*0.6),(DJ2*0.4+DL2*0.6)),1)</f>
        <v>5.7</v>
      </c>
      <c r="DO2" s="1028" t="str">
        <f t="shared" ref="DO2:DO26" si="61">TEXT(DN2,"0.0")</f>
        <v>5.7</v>
      </c>
      <c r="DP2" s="22" t="str">
        <f t="shared" ref="DP2:DP26" si="62">IF(DN2&gt;=8.5,"A",IF(DN2&gt;=8,"B+",IF(DN2&gt;=7,"B",IF(DN2&gt;=6.5,"C+",IF(DN2&gt;=5.5,"C",IF(DN2&gt;=5,"D+",IF(DN2&gt;=4,"D","F")))))))</f>
        <v>C</v>
      </c>
      <c r="DQ2" s="20">
        <f t="shared" ref="DQ2:DQ26" si="63">IF(DP2="A",4,IF(DP2="B+",3.5,IF(DP2="B",3,IF(DP2="C+",2.5,IF(DP2="C",2,IF(DP2="D+",1.5,IF(DP2="D",1,0)))))))</f>
        <v>2</v>
      </c>
      <c r="DR2" s="20" t="str">
        <f t="shared" ref="DR2:DR26" si="64">TEXT(DQ2,"0.0")</f>
        <v>2.0</v>
      </c>
      <c r="DS2" s="46">
        <v>3</v>
      </c>
      <c r="DT2" s="416">
        <v>3</v>
      </c>
      <c r="DU2" s="467">
        <v>7.2</v>
      </c>
      <c r="DV2" s="86">
        <v>6</v>
      </c>
      <c r="DW2" s="45"/>
      <c r="DX2" s="17">
        <f t="shared" ref="DX2:DX26" si="65">ROUND((DU2*0.4+DV2*0.6),1)</f>
        <v>6.5</v>
      </c>
      <c r="DY2" s="18">
        <f t="shared" ref="DY2:DY26" si="66">ROUND(MAX((DU2*0.4+DV2*0.6),(DU2*0.4+DW2*0.6)),1)</f>
        <v>6.5</v>
      </c>
      <c r="DZ2" s="1028" t="str">
        <f t="shared" ref="DZ2:DZ26" si="67">TEXT(DY2,"0.0")</f>
        <v>6.5</v>
      </c>
      <c r="EA2" s="22" t="str">
        <f t="shared" ref="EA2:EA26" si="68">IF(DY2&gt;=8.5,"A",IF(DY2&gt;=8,"B+",IF(DY2&gt;=7,"B",IF(DY2&gt;=6.5,"C+",IF(DY2&gt;=5.5,"C",IF(DY2&gt;=5,"D+",IF(DY2&gt;=4,"D","F")))))))</f>
        <v>C+</v>
      </c>
      <c r="EB2" s="20">
        <f t="shared" ref="EB2:EB26" si="69">IF(EA2="A",4,IF(EA2="B+",3.5,IF(EA2="B",3,IF(EA2="C+",2.5,IF(EA2="C",2,IF(EA2="D+",1.5,IF(EA2="D",1,0)))))))</f>
        <v>2.5</v>
      </c>
      <c r="EC2" s="20" t="str">
        <f t="shared" ref="EC2:EC26" si="70">TEXT(EB2,"0.0")</f>
        <v>2.5</v>
      </c>
      <c r="ED2" s="46">
        <v>2</v>
      </c>
      <c r="EE2" s="416">
        <v>2</v>
      </c>
      <c r="EF2" s="417">
        <v>7.2</v>
      </c>
      <c r="EG2" s="65">
        <v>9</v>
      </c>
      <c r="EH2" s="45"/>
      <c r="EI2" s="17">
        <f t="shared" ref="EI2:EI26" si="71">ROUND((EF2*0.4+EG2*0.6),1)</f>
        <v>8.3000000000000007</v>
      </c>
      <c r="EJ2" s="18">
        <f t="shared" ref="EJ2:EJ26" si="72">ROUND(MAX((EF2*0.4+EG2*0.6),(EF2*0.4+EH2*0.6)),1)</f>
        <v>8.3000000000000007</v>
      </c>
      <c r="EK2" s="1028" t="str">
        <f t="shared" ref="EK2:EK26" si="73">TEXT(EJ2,"0.0")</f>
        <v>8.3</v>
      </c>
      <c r="EL2" s="22" t="str">
        <f t="shared" ref="EL2:EL26" si="74">IF(EJ2&gt;=8.5,"A",IF(EJ2&gt;=8,"B+",IF(EJ2&gt;=7,"B",IF(EJ2&gt;=6.5,"C+",IF(EJ2&gt;=5.5,"C",IF(EJ2&gt;=5,"D+",IF(EJ2&gt;=4,"D","F")))))))</f>
        <v>B+</v>
      </c>
      <c r="EM2" s="20">
        <f t="shared" ref="EM2:EM26" si="75">IF(EL2="A",4,IF(EL2="B+",3.5,IF(EL2="B",3,IF(EL2="C+",2.5,IF(EL2="C",2,IF(EL2="D+",1.5,IF(EL2="D",1,0)))))))</f>
        <v>3.5</v>
      </c>
      <c r="EN2" s="20" t="str">
        <f t="shared" ref="EN2:EN26" si="76">TEXT(EM2,"0.0")</f>
        <v>3.5</v>
      </c>
      <c r="EO2" s="46">
        <v>2</v>
      </c>
      <c r="EP2" s="416">
        <v>2</v>
      </c>
      <c r="EQ2" s="417">
        <v>5.2</v>
      </c>
      <c r="ER2" s="86">
        <v>5</v>
      </c>
      <c r="ES2" s="65"/>
      <c r="ET2" s="17">
        <f t="shared" ref="ET2:ET26" si="77">ROUND((EQ2*0.4+ER2*0.6),1)</f>
        <v>5.0999999999999996</v>
      </c>
      <c r="EU2" s="18">
        <f t="shared" ref="EU2:EU26" si="78">ROUND(MAX((EQ2*0.4+ER2*0.6),(EQ2*0.4+ES2*0.6)),1)</f>
        <v>5.0999999999999996</v>
      </c>
      <c r="EV2" s="1028" t="str">
        <f t="shared" ref="EV2:EV26" si="79">TEXT(EU2,"0.0")</f>
        <v>5.1</v>
      </c>
      <c r="EW2" s="22" t="str">
        <f t="shared" ref="EW2:EW26" si="80">IF(EU2&gt;=8.5,"A",IF(EU2&gt;=8,"B+",IF(EU2&gt;=7,"B",IF(EU2&gt;=6.5,"C+",IF(EU2&gt;=5.5,"C",IF(EU2&gt;=5,"D+",IF(EU2&gt;=4,"D","F")))))))</f>
        <v>D+</v>
      </c>
      <c r="EX2" s="20">
        <f t="shared" ref="EX2:EX26" si="81">IF(EW2="A",4,IF(EW2="B+",3.5,IF(EW2="B",3,IF(EW2="C+",2.5,IF(EW2="C",2,IF(EW2="D+",1.5,IF(EW2="D",1,0)))))))</f>
        <v>1.5</v>
      </c>
      <c r="EY2" s="20" t="str">
        <f t="shared" ref="EY2:EY26" si="82">TEXT(EX2,"0.0")</f>
        <v>1.5</v>
      </c>
      <c r="EZ2" s="46">
        <v>2</v>
      </c>
      <c r="FA2" s="416">
        <v>2</v>
      </c>
      <c r="FB2" s="515">
        <f t="shared" ref="FB2:FB26" si="83">CL2+CW2+DH2+DS2+ED2+EO2+EZ2</f>
        <v>17</v>
      </c>
      <c r="FC2" s="35">
        <f t="shared" ref="FC2:FC26" si="84">(CJ2*CL2+CU2*CW2+DF2*DH2+DQ2*DS2+EB2*ED2+EM2*EO2+EX2*EZ2)/FB2</f>
        <v>2.4705882352941178</v>
      </c>
      <c r="FD2" s="36" t="str">
        <f t="shared" ref="FD2:FD26" si="85">TEXT(FC2,"0.00")</f>
        <v>2.47</v>
      </c>
      <c r="FE2" s="86" t="str">
        <f t="shared" ref="FE2:FE26" si="86">IF(AND(FC2&lt;1),"Cảnh báo KQHT","Lên lớp")</f>
        <v>Lên lớp</v>
      </c>
      <c r="FF2" s="501">
        <f t="shared" ref="FF2:FF26" si="87">BU2+FB2</f>
        <v>33</v>
      </c>
      <c r="FG2" s="35">
        <f t="shared" ref="FG2:FG26" si="88">(BU2*BV2+FB2*FC2)/FF2</f>
        <v>2.0606060606060606</v>
      </c>
      <c r="FH2" s="36" t="str">
        <f t="shared" ref="FH2:FH26" si="89">TEXT(FG2,"0.00")</f>
        <v>2.06</v>
      </c>
      <c r="FI2" s="530">
        <f t="shared" ref="FI2:FI26" si="90">FA2+EP2+EE2+DT2+DI2+CX2+CM2+BT2+BI2+AX2+AM2+AB2</f>
        <v>33</v>
      </c>
      <c r="FJ2" s="502">
        <f t="shared" ref="FJ2:FJ26" si="91">(FA2*EX2+EP2*EM2+EE2*EB2+DT2*DQ2+DI2*DF2+CX2*CU2+CM2*CJ2+BT2*BQ2+BI2*BF2+AX2*AU2+AM2*AJ2+AB2*Y2)/FI2</f>
        <v>2.0606060606060606</v>
      </c>
      <c r="FK2" s="503" t="str">
        <f t="shared" ref="FK2:FK26" si="92">IF(AND(FJ2&lt;1.2),"Cảnh báo KQHT","Lên lớp")</f>
        <v>Lên lớp</v>
      </c>
      <c r="FL2" s="542"/>
      <c r="FM2" s="417">
        <v>6.6</v>
      </c>
      <c r="FN2" s="86">
        <v>6</v>
      </c>
      <c r="FO2" s="65"/>
      <c r="FP2" s="17">
        <f t="shared" ref="FP2:FP26" si="93">ROUND((FM2*0.4+FN2*0.6),1)</f>
        <v>6.2</v>
      </c>
      <c r="FQ2" s="18">
        <f t="shared" ref="FQ2:FQ26" si="94">ROUND(MAX((FM2*0.4+FN2*0.6),(FM2*0.4+FO2*0.6)),1)</f>
        <v>6.2</v>
      </c>
      <c r="FR2" s="1028" t="str">
        <f t="shared" ref="FR2:FR26" si="95">TEXT(FQ2,"0.0")</f>
        <v>6.2</v>
      </c>
      <c r="FS2" s="22" t="str">
        <f t="shared" ref="FS2:FS26" si="96">IF(FQ2&gt;=8.5,"A",IF(FQ2&gt;=8,"B+",IF(FQ2&gt;=7,"B",IF(FQ2&gt;=6.5,"C+",IF(FQ2&gt;=5.5,"C",IF(FQ2&gt;=5,"D+",IF(FQ2&gt;=4,"D","F")))))))</f>
        <v>C</v>
      </c>
      <c r="FT2" s="20">
        <f t="shared" ref="FT2:FT26" si="97">IF(FS2="A",4,IF(FS2="B+",3.5,IF(FS2="B",3,IF(FS2="C+",2.5,IF(FS2="C",2,IF(FS2="D+",1.5,IF(FS2="D",1,0)))))))</f>
        <v>2</v>
      </c>
      <c r="FU2" s="20" t="str">
        <f t="shared" ref="FU2:FU26" si="98">TEXT(FT2,"0.0")</f>
        <v>2.0</v>
      </c>
      <c r="FV2" s="46">
        <v>2</v>
      </c>
      <c r="FW2" s="416">
        <v>2</v>
      </c>
      <c r="FX2" s="585">
        <v>7.3</v>
      </c>
      <c r="FY2" s="604">
        <v>6</v>
      </c>
      <c r="FZ2" s="604"/>
      <c r="GA2" s="17">
        <f t="shared" ref="GA2:GA26" si="99">ROUND((FX2*0.4+FY2*0.6),1)</f>
        <v>6.5</v>
      </c>
      <c r="GB2" s="18">
        <f t="shared" ref="GB2:GB26" si="100">ROUND(MAX((FX2*0.4+FY2*0.6),(FX2*0.4+FZ2*0.6)),1)</f>
        <v>6.5</v>
      </c>
      <c r="GC2" s="1029" t="str">
        <f t="shared" ref="GC2:GC26" si="101">TEXT(GB2,"0.0")</f>
        <v>6.5</v>
      </c>
      <c r="GD2" s="22" t="str">
        <f t="shared" ref="GD2:GD26" si="102">IF(GB2&gt;=8.5,"A",IF(GB2&gt;=8,"B+",IF(GB2&gt;=7,"B",IF(GB2&gt;=6.5,"C+",IF(GB2&gt;=5.5,"C",IF(GB2&gt;=5,"D+",IF(GB2&gt;=4,"D","F")))))))</f>
        <v>C+</v>
      </c>
      <c r="GE2" s="20">
        <f t="shared" ref="GE2:GE26" si="103">IF(GD2="A",4,IF(GD2="B+",3.5,IF(GD2="B",3,IF(GD2="C+",2.5,IF(GD2="C",2,IF(GD2="D+",1.5,IF(GD2="D",1,0)))))))</f>
        <v>2.5</v>
      </c>
      <c r="GF2" s="20" t="str">
        <f t="shared" ref="GF2:GF26" si="104">TEXT(GE2,"0.0")</f>
        <v>2.5</v>
      </c>
      <c r="GG2" s="46">
        <v>2</v>
      </c>
      <c r="GH2" s="416">
        <v>2</v>
      </c>
      <c r="GI2" s="417">
        <v>6.4</v>
      </c>
      <c r="GJ2" s="65">
        <v>8</v>
      </c>
      <c r="GK2" s="65"/>
      <c r="GL2" s="17">
        <f t="shared" ref="GL2:GL26" si="105">ROUND((GI2*0.4+GJ2*0.6),1)</f>
        <v>7.4</v>
      </c>
      <c r="GM2" s="18">
        <f t="shared" ref="GM2:GM26" si="106">ROUND(MAX((GI2*0.4+GJ2*0.6),(GI2*0.4+GK2*0.6)),1)</f>
        <v>7.4</v>
      </c>
      <c r="GN2" s="1029" t="str">
        <f t="shared" ref="GN2:GN26" si="107">TEXT(GM2,"0.0")</f>
        <v>7.4</v>
      </c>
      <c r="GO2" s="22" t="str">
        <f t="shared" ref="GO2:GO26" si="108">IF(GM2&gt;=8.5,"A",IF(GM2&gt;=8,"B+",IF(GM2&gt;=7,"B",IF(GM2&gt;=6.5,"C+",IF(GM2&gt;=5.5,"C",IF(GM2&gt;=5,"D+",IF(GM2&gt;=4,"D","F")))))))</f>
        <v>B</v>
      </c>
      <c r="GP2" s="20">
        <f t="shared" ref="GP2:GP26" si="109">IF(GO2="A",4,IF(GO2="B+",3.5,IF(GO2="B",3,IF(GO2="C+",2.5,IF(GO2="C",2,IF(GO2="D+",1.5,IF(GO2="D",1,0)))))))</f>
        <v>3</v>
      </c>
      <c r="GQ2" s="20" t="str">
        <f t="shared" ref="GQ2:GQ26" si="110">TEXT(GP2,"0.0")</f>
        <v>3.0</v>
      </c>
      <c r="GR2" s="46">
        <v>3</v>
      </c>
      <c r="GS2" s="416">
        <v>3</v>
      </c>
      <c r="GT2" s="417">
        <v>5.0999999999999996</v>
      </c>
      <c r="GU2" s="599">
        <v>6</v>
      </c>
      <c r="GV2" s="599"/>
      <c r="GW2" s="17">
        <f t="shared" ref="GW2:GW26" si="111">ROUND((GT2*0.4+GU2*0.6),1)</f>
        <v>5.6</v>
      </c>
      <c r="GX2" s="18">
        <f t="shared" ref="GX2:GX26" si="112">ROUND(MAX((GT2*0.4+GU2*0.6),(GT2*0.4+GV2*0.6)),1)</f>
        <v>5.6</v>
      </c>
      <c r="GY2" s="1028" t="str">
        <f t="shared" ref="GY2:GY26" si="113">TEXT(GX2,"0.0")</f>
        <v>5.6</v>
      </c>
      <c r="GZ2" s="22" t="str">
        <f t="shared" ref="GZ2:GZ26" si="114">IF(GX2&gt;=8.5,"A",IF(GX2&gt;=8,"B+",IF(GX2&gt;=7,"B",IF(GX2&gt;=6.5,"C+",IF(GX2&gt;=5.5,"C",IF(GX2&gt;=5,"D+",IF(GX2&gt;=4,"D","F")))))))</f>
        <v>C</v>
      </c>
      <c r="HA2" s="20">
        <f t="shared" ref="HA2:HA26" si="115">IF(GZ2="A",4,IF(GZ2="B+",3.5,IF(GZ2="B",3,IF(GZ2="C+",2.5,IF(GZ2="C",2,IF(GZ2="D+",1.5,IF(GZ2="D",1,0)))))))</f>
        <v>2</v>
      </c>
      <c r="HB2" s="20" t="str">
        <f t="shared" ref="HB2:HB26" si="116">TEXT(HA2,"0.0")</f>
        <v>2.0</v>
      </c>
      <c r="HC2" s="46">
        <v>4</v>
      </c>
      <c r="HD2" s="416">
        <v>4</v>
      </c>
      <c r="HE2" s="417">
        <v>6</v>
      </c>
      <c r="HF2" s="65">
        <v>6</v>
      </c>
      <c r="HG2" s="65"/>
      <c r="HH2" s="17">
        <f t="shared" ref="HH2:HH26" si="117">ROUND((HE2*0.4+HF2*0.6),1)</f>
        <v>6</v>
      </c>
      <c r="HI2" s="18">
        <f t="shared" ref="HI2:HI26" si="118">ROUND(MAX((HE2*0.4+HF2*0.6),(HE2*0.4+HG2*0.6)),1)</f>
        <v>6</v>
      </c>
      <c r="HJ2" s="1029" t="str">
        <f t="shared" ref="HJ2:HJ26" si="119">TEXT(HI2,"0.0")</f>
        <v>6.0</v>
      </c>
      <c r="HK2" s="22" t="str">
        <f t="shared" ref="HK2:HK26" si="120">IF(HI2&gt;=8.5,"A",IF(HI2&gt;=8,"B+",IF(HI2&gt;=7,"B",IF(HI2&gt;=6.5,"C+",IF(HI2&gt;=5.5,"C",IF(HI2&gt;=5,"D+",IF(HI2&gt;=4,"D","F")))))))</f>
        <v>C</v>
      </c>
      <c r="HL2" s="20">
        <f t="shared" ref="HL2:HL26" si="121">IF(HK2="A",4,IF(HK2="B+",3.5,IF(HK2="B",3,IF(HK2="C+",2.5,IF(HK2="C",2,IF(HK2="D+",1.5,IF(HK2="D",1,0)))))))</f>
        <v>2</v>
      </c>
      <c r="HM2" s="20" t="str">
        <f t="shared" ref="HM2:HM26" si="122">TEXT(HL2,"0.0")</f>
        <v>2.0</v>
      </c>
      <c r="HN2" s="46">
        <v>2</v>
      </c>
      <c r="HO2" s="416">
        <v>2</v>
      </c>
      <c r="HP2" s="660">
        <v>6</v>
      </c>
      <c r="HQ2" s="599">
        <v>5</v>
      </c>
      <c r="HR2" s="599"/>
      <c r="HS2" s="17">
        <f t="shared" ref="HS2:HS26" si="123">ROUND((HP2*0.4+HQ2*0.6),1)</f>
        <v>5.4</v>
      </c>
      <c r="HT2" s="18">
        <f t="shared" ref="HT2:HT26" si="124">ROUND(MAX((HP2*0.4+HQ2*0.6),(HP2*0.4+HR2*0.6)),1)</f>
        <v>5.4</v>
      </c>
      <c r="HU2" s="1028" t="str">
        <f t="shared" ref="HU2:HU26" si="125">TEXT(HT2,"0.0")</f>
        <v>5.4</v>
      </c>
      <c r="HV2" s="22" t="str">
        <f t="shared" ref="HV2:HV26" si="126">IF(HT2&gt;=8.5,"A",IF(HT2&gt;=8,"B+",IF(HT2&gt;=7,"B",IF(HT2&gt;=6.5,"C+",IF(HT2&gt;=5.5,"C",IF(HT2&gt;=5,"D+",IF(HT2&gt;=4,"D","F")))))))</f>
        <v>D+</v>
      </c>
      <c r="HW2" s="20">
        <f t="shared" ref="HW2:HW26" si="127">IF(HV2="A",4,IF(HV2="B+",3.5,IF(HV2="B",3,IF(HV2="C+",2.5,IF(HV2="C",2,IF(HV2="D+",1.5,IF(HV2="D",1,0)))))))</f>
        <v>1.5</v>
      </c>
      <c r="HX2" s="20" t="str">
        <f t="shared" ref="HX2:HX26" si="128">TEXT(HW2,"0.0")</f>
        <v>1.5</v>
      </c>
      <c r="HY2" s="46">
        <v>3</v>
      </c>
      <c r="HZ2" s="416">
        <v>3</v>
      </c>
      <c r="IA2" s="660">
        <v>5.6</v>
      </c>
      <c r="IB2" s="599">
        <v>5</v>
      </c>
      <c r="IC2" s="599"/>
      <c r="ID2" s="17">
        <f t="shared" ref="ID2:ID26" si="129">ROUND((IA2*0.4+IB2*0.6),1)</f>
        <v>5.2</v>
      </c>
      <c r="IE2" s="18">
        <f t="shared" ref="IE2:IE26" si="130">ROUND(MAX((IA2*0.4+IB2*0.6),(IA2*0.4+IC2*0.6)),1)</f>
        <v>5.2</v>
      </c>
      <c r="IF2" s="1029" t="str">
        <f t="shared" ref="IF2:IF26" si="131">TEXT(IE2,"0.0")</f>
        <v>5.2</v>
      </c>
      <c r="IG2" s="22" t="str">
        <f t="shared" ref="IG2:IG26" si="132">IF(IE2&gt;=8.5,"A",IF(IE2&gt;=8,"B+",IF(IE2&gt;=7,"B",IF(IE2&gt;=6.5,"C+",IF(IE2&gt;=5.5,"C",IF(IE2&gt;=5,"D+",IF(IE2&gt;=4,"D","F")))))))</f>
        <v>D+</v>
      </c>
      <c r="IH2" s="20">
        <f t="shared" ref="IH2:IH26" si="133">IF(IG2="A",4,IF(IG2="B+",3.5,IF(IG2="B",3,IF(IG2="C+",2.5,IF(IG2="C",2,IF(IG2="D+",1.5,IF(IG2="D",1,0)))))))</f>
        <v>1.5</v>
      </c>
      <c r="II2" s="20" t="str">
        <f t="shared" ref="II2:II26" si="134">TEXT(IH2,"0.0")</f>
        <v>1.5</v>
      </c>
      <c r="IJ2" s="46">
        <v>3</v>
      </c>
      <c r="IK2" s="416">
        <v>3</v>
      </c>
      <c r="IL2" s="417">
        <v>5.6</v>
      </c>
      <c r="IM2" s="599">
        <v>7</v>
      </c>
      <c r="IN2" s="599"/>
      <c r="IO2" s="17">
        <f t="shared" ref="IO2:IO26" si="135">ROUND((IL2*0.4+IM2*0.6),1)</f>
        <v>6.4</v>
      </c>
      <c r="IP2" s="18">
        <f t="shared" ref="IP2:IP26" si="136">ROUND(MAX((IL2*0.4+IM2*0.6),(IL2*0.4+IN2*0.6)),1)</f>
        <v>6.4</v>
      </c>
      <c r="IQ2" s="1028" t="str">
        <f t="shared" ref="IQ2:IQ26" si="137">TEXT(IP2,"0.0")</f>
        <v>6.4</v>
      </c>
      <c r="IR2" s="22" t="str">
        <f t="shared" ref="IR2:IR26" si="138">IF(IP2&gt;=8.5,"A",IF(IP2&gt;=8,"B+",IF(IP2&gt;=7,"B",IF(IP2&gt;=6.5,"C+",IF(IP2&gt;=5.5,"C",IF(IP2&gt;=5,"D+",IF(IP2&gt;=4,"D","F")))))))</f>
        <v>C</v>
      </c>
      <c r="IS2" s="20">
        <f t="shared" ref="IS2:IS26" si="139">IF(IR2="A",4,IF(IR2="B+",3.5,IF(IR2="B",3,IF(IR2="C+",2.5,IF(IR2="C",2,IF(IR2="D+",1.5,IF(IR2="D",1,0)))))))</f>
        <v>2</v>
      </c>
      <c r="IT2" s="20" t="str">
        <f t="shared" ref="IT2:IT26" si="140">TEXT(IS2,"0.0")</f>
        <v>2.0</v>
      </c>
      <c r="IU2" s="46">
        <v>4</v>
      </c>
      <c r="IV2" s="416">
        <v>4</v>
      </c>
      <c r="IW2" s="515">
        <f t="shared" ref="IW2:IW26" si="141">FV2+GG2+GR2+HC2+HN2+HY2+IJ2+IU2</f>
        <v>23</v>
      </c>
      <c r="IX2" s="35">
        <f t="shared" ref="IX2:IX26" si="142">(FT2*FV2+GE2*GG2+GP2*GR2+HA2*HC2+HL2*HN2+HW2*HY2+IH2*IJ2+IS2*IU2)/IW2</f>
        <v>2.0434782608695654</v>
      </c>
      <c r="IY2" s="36" t="str">
        <f t="shared" ref="IY2:IY26" si="143">TEXT(IX2,"0.00")</f>
        <v>2.04</v>
      </c>
      <c r="IZ2" s="37" t="str">
        <f t="shared" ref="IZ2:IZ26" si="144">IF(AND(IX2&lt;1),"Cảnh báo KQHT","Lên lớp")</f>
        <v>Lên lớp</v>
      </c>
      <c r="JA2" s="501">
        <f t="shared" ref="JA2:JA26" si="145">BU2+FB2+IW2</f>
        <v>56</v>
      </c>
      <c r="JB2" s="690">
        <f t="shared" ref="JB2:JB26" si="146">(BU2*BV2+FB2*FC2+IX2*IW2)/JA2</f>
        <v>2.0535714285714284</v>
      </c>
      <c r="JC2" s="36" t="str">
        <f t="shared" ref="JC2:JC26" si="147">TEXT(JB2,"0.00")</f>
        <v>2.05</v>
      </c>
      <c r="JD2" s="290">
        <f t="shared" ref="JD2:JD26" si="148">FW2+GH2+GS2+HD2+HO2+HZ2+IK2+IV2</f>
        <v>23</v>
      </c>
      <c r="JE2" s="291">
        <f t="shared" ref="JE2:JE26" si="149" xml:space="preserve"> (FT2*FW2+GE2*GH2+GP2*GS2+HA2*HD2+HL2*HO2+HW2*HZ2+IH2*IK2+IS2*IV2)/JD2</f>
        <v>2.0434782608695654</v>
      </c>
      <c r="JF2" s="679">
        <f t="shared" ref="JF2:JF26" si="150">FI2+JD2</f>
        <v>56</v>
      </c>
      <c r="JG2" s="680">
        <f t="shared" ref="JG2:JG26" si="151" xml:space="preserve"> (FJ2*FI2+JE2*JD2)/JF2</f>
        <v>2.0535714285714284</v>
      </c>
      <c r="JH2" s="37" t="str">
        <f t="shared" ref="JH2:JH26" si="152">IF(AND(JG2&lt;1.4),"Cảnh báo KQHT","Lên lớp")</f>
        <v>Lên lớp</v>
      </c>
      <c r="JJ2" s="417">
        <v>5.8</v>
      </c>
      <c r="JK2" s="65">
        <v>5</v>
      </c>
      <c r="JL2" s="65"/>
      <c r="JM2" s="17">
        <f t="shared" ref="JM2:JM26" si="153">ROUND((JJ2*0.4+JK2*0.6),1)</f>
        <v>5.3</v>
      </c>
      <c r="JN2" s="18">
        <f t="shared" ref="JN2:JN26" si="154">ROUND(MAX((JJ2*0.4+JK2*0.6),(JJ2*0.4+JL2*0.6)),1)</f>
        <v>5.3</v>
      </c>
      <c r="JO2" s="1028" t="str">
        <f t="shared" ref="JO2:JO26" si="155">TEXT(JN2,"0.0")</f>
        <v>5.3</v>
      </c>
      <c r="JP2" s="22" t="str">
        <f t="shared" ref="JP2:JP26" si="156">IF(JN2&gt;=8.5,"A",IF(JN2&gt;=8,"B+",IF(JN2&gt;=7,"B",IF(JN2&gt;=6.5,"C+",IF(JN2&gt;=5.5,"C",IF(JN2&gt;=5,"D+",IF(JN2&gt;=4,"D","F")))))))</f>
        <v>D+</v>
      </c>
      <c r="JQ2" s="20">
        <f t="shared" ref="JQ2:JQ26" si="157">IF(JP2="A",4,IF(JP2="B+",3.5,IF(JP2="B",3,IF(JP2="C+",2.5,IF(JP2="C",2,IF(JP2="D+",1.5,IF(JP2="D",1,0)))))))</f>
        <v>1.5</v>
      </c>
      <c r="JR2" s="20" t="str">
        <f t="shared" ref="JR2:JR26" si="158">TEXT(JQ2,"0.0")</f>
        <v>1.5</v>
      </c>
      <c r="JS2" s="46">
        <v>2</v>
      </c>
      <c r="JT2" s="416">
        <v>2</v>
      </c>
      <c r="JU2" s="660">
        <v>7.6</v>
      </c>
      <c r="JV2" s="65">
        <v>8</v>
      </c>
      <c r="JW2" s="65"/>
      <c r="JX2" s="17">
        <f t="shared" ref="JX2:JX26" si="159">ROUND((JU2*0.4+JV2*0.6),1)</f>
        <v>7.8</v>
      </c>
      <c r="JY2" s="18">
        <f t="shared" ref="JY2:JY26" si="160">ROUND(MAX((JU2*0.4+JV2*0.6),(JU2*0.4+JW2*0.6)),1)</f>
        <v>7.8</v>
      </c>
      <c r="JZ2" s="1028" t="str">
        <f t="shared" ref="JZ2:JZ26" si="161">TEXT(JY2,"0.0")</f>
        <v>7.8</v>
      </c>
      <c r="KA2" s="22" t="str">
        <f t="shared" ref="KA2:KA26" si="162">IF(JY2&gt;=8.5,"A",IF(JY2&gt;=8,"B+",IF(JY2&gt;=7,"B",IF(JY2&gt;=6.5,"C+",IF(JY2&gt;=5.5,"C",IF(JY2&gt;=5,"D+",IF(JY2&gt;=4,"D","F")))))))</f>
        <v>B</v>
      </c>
      <c r="KB2" s="20">
        <f t="shared" ref="KB2:KB26" si="163">IF(KA2="A",4,IF(KA2="B+",3.5,IF(KA2="B",3,IF(KA2="C+",2.5,IF(KA2="C",2,IF(KA2="D+",1.5,IF(KA2="D",1,0)))))))</f>
        <v>3</v>
      </c>
      <c r="KC2" s="20" t="str">
        <f t="shared" ref="KC2:KC26" si="164">TEXT(KB2,"0.0")</f>
        <v>3.0</v>
      </c>
      <c r="KD2" s="46">
        <v>4</v>
      </c>
      <c r="KE2" s="416">
        <v>4</v>
      </c>
      <c r="KF2" s="417">
        <v>6.3</v>
      </c>
      <c r="KG2" s="65">
        <v>4</v>
      </c>
      <c r="KH2" s="65"/>
      <c r="KI2" s="17">
        <f t="shared" ref="KI2:KI26" si="165">ROUND((KF2*0.4+KG2*0.6),1)</f>
        <v>4.9000000000000004</v>
      </c>
      <c r="KJ2" s="18">
        <f t="shared" ref="KJ2:KJ26" si="166">ROUND(MAX((KF2*0.4+KG2*0.6),(KF2*0.4+KH2*0.6)),1)</f>
        <v>4.9000000000000004</v>
      </c>
      <c r="KK2" s="1029" t="str">
        <f t="shared" ref="KK2:KK26" si="167">TEXT(KJ2,"0.0")</f>
        <v>4.9</v>
      </c>
      <c r="KL2" s="22" t="str">
        <f t="shared" ref="KL2:KL26" si="168">IF(KJ2&gt;=8.5,"A",IF(KJ2&gt;=8,"B+",IF(KJ2&gt;=7,"B",IF(KJ2&gt;=6.5,"C+",IF(KJ2&gt;=5.5,"C",IF(KJ2&gt;=5,"D+",IF(KJ2&gt;=4,"D","F")))))))</f>
        <v>D</v>
      </c>
      <c r="KM2" s="20">
        <f t="shared" ref="KM2:KM26" si="169">IF(KL2="A",4,IF(KL2="B+",3.5,IF(KL2="B",3,IF(KL2="C+",2.5,IF(KL2="C",2,IF(KL2="D+",1.5,IF(KL2="D",1,0)))))))</f>
        <v>1</v>
      </c>
      <c r="KN2" s="20" t="str">
        <f t="shared" ref="KN2:KN26" si="170">TEXT(KM2,"0.0")</f>
        <v>1.0</v>
      </c>
      <c r="KO2" s="46">
        <v>4</v>
      </c>
      <c r="KP2" s="416">
        <v>4</v>
      </c>
      <c r="KQ2" s="417">
        <v>7.7</v>
      </c>
      <c r="KR2" s="65">
        <v>4</v>
      </c>
      <c r="KS2" s="65"/>
      <c r="KT2" s="17">
        <f t="shared" ref="KT2:KT26" si="171">ROUND((KQ2*0.4+KR2*0.6),1)</f>
        <v>5.5</v>
      </c>
      <c r="KU2" s="18">
        <f t="shared" ref="KU2:KU26" si="172">ROUND(MAX((KQ2*0.4+KR2*0.6),(KQ2*0.4+KS2*0.6)),1)</f>
        <v>5.5</v>
      </c>
      <c r="KV2" s="1028" t="str">
        <f t="shared" ref="KV2:KV26" si="173">TEXT(KU2,"0.0")</f>
        <v>5.5</v>
      </c>
      <c r="KW2" s="22" t="str">
        <f t="shared" ref="KW2:KW26" si="174">IF(KU2&gt;=8.5,"A",IF(KU2&gt;=8,"B+",IF(KU2&gt;=7,"B",IF(KU2&gt;=6.5,"C+",IF(KU2&gt;=5.5,"C",IF(KU2&gt;=5,"D+",IF(KU2&gt;=4,"D","F")))))))</f>
        <v>C</v>
      </c>
      <c r="KX2" s="20">
        <f t="shared" ref="KX2:KX26" si="175">IF(KW2="A",4,IF(KW2="B+",3.5,IF(KW2="B",3,IF(KW2="C+",2.5,IF(KW2="C",2,IF(KW2="D+",1.5,IF(KW2="D",1,0)))))))</f>
        <v>2</v>
      </c>
      <c r="KY2" s="20" t="str">
        <f t="shared" ref="KY2:KY26" si="176">TEXT(KX2,"0.0")</f>
        <v>2.0</v>
      </c>
      <c r="KZ2" s="46">
        <v>3</v>
      </c>
      <c r="LA2" s="416">
        <v>3</v>
      </c>
      <c r="LB2" s="417">
        <v>5.3</v>
      </c>
      <c r="LC2" s="65">
        <v>7</v>
      </c>
      <c r="LD2" s="65"/>
      <c r="LE2" s="17">
        <f t="shared" ref="LE2:LE26" si="177">ROUND((LB2*0.4+LC2*0.6),1)</f>
        <v>6.3</v>
      </c>
      <c r="LF2" s="18">
        <f t="shared" ref="LF2:LF26" si="178">ROUND(MAX((LB2*0.4+LC2*0.6),(LB2*0.4+LD2*0.6)),1)</f>
        <v>6.3</v>
      </c>
      <c r="LG2" s="1029" t="str">
        <f t="shared" ref="LG2:LG26" si="179">TEXT(LF2,"0.0")</f>
        <v>6.3</v>
      </c>
      <c r="LH2" s="22" t="str">
        <f t="shared" ref="LH2:LH26" si="180">IF(LF2&gt;=8.5,"A",IF(LF2&gt;=8,"B+",IF(LF2&gt;=7,"B",IF(LF2&gt;=6.5,"C+",IF(LF2&gt;=5.5,"C",IF(LF2&gt;=5,"D+",IF(LF2&gt;=4,"D","F")))))))</f>
        <v>C</v>
      </c>
      <c r="LI2" s="20">
        <f t="shared" ref="LI2:LI26" si="181">IF(LH2="A",4,IF(LH2="B+",3.5,IF(LH2="B",3,IF(LH2="C+",2.5,IF(LH2="C",2,IF(LH2="D+",1.5,IF(LH2="D",1,0)))))))</f>
        <v>2</v>
      </c>
      <c r="LJ2" s="20" t="str">
        <f t="shared" ref="LJ2:LJ26" si="182">TEXT(LI2,"0.0")</f>
        <v>2.0</v>
      </c>
      <c r="LK2" s="46">
        <v>2</v>
      </c>
      <c r="LL2" s="416">
        <v>2</v>
      </c>
      <c r="LM2" s="417">
        <v>5.9</v>
      </c>
      <c r="LN2" s="599">
        <v>7</v>
      </c>
      <c r="LO2" s="599"/>
      <c r="LP2" s="17">
        <f t="shared" ref="LP2:LP26" si="183">ROUND((LM2*0.4+LN2*0.6),1)</f>
        <v>6.6</v>
      </c>
      <c r="LQ2" s="18">
        <f t="shared" ref="LQ2:LQ26" si="184">ROUND(MAX((LM2*0.4+LN2*0.6),(LM2*0.4+LO2*0.6)),1)</f>
        <v>6.6</v>
      </c>
      <c r="LR2" s="1028" t="str">
        <f t="shared" ref="LR2:LR26" si="185">TEXT(LQ2,"0.0")</f>
        <v>6.6</v>
      </c>
      <c r="LS2" s="22" t="str">
        <f t="shared" ref="LS2:LS26" si="186">IF(LQ2&gt;=8.5,"A",IF(LQ2&gt;=8,"B+",IF(LQ2&gt;=7,"B",IF(LQ2&gt;=6.5,"C+",IF(LQ2&gt;=5.5,"C",IF(LQ2&gt;=5,"D+",IF(LQ2&gt;=4,"D","F")))))))</f>
        <v>C+</v>
      </c>
      <c r="LT2" s="20">
        <f t="shared" ref="LT2:LT26" si="187">IF(LS2="A",4,IF(LS2="B+",3.5,IF(LS2="B",3,IF(LS2="C+",2.5,IF(LS2="C",2,IF(LS2="D+",1.5,IF(LS2="D",1,0)))))))</f>
        <v>2.5</v>
      </c>
      <c r="LU2" s="20" t="str">
        <f t="shared" ref="LU2:LU26" si="188">TEXT(LT2,"0.0")</f>
        <v>2.5</v>
      </c>
      <c r="LV2" s="46">
        <v>2</v>
      </c>
      <c r="LW2" s="416">
        <v>2</v>
      </c>
      <c r="LX2" s="417">
        <v>6.9</v>
      </c>
      <c r="LY2" s="65">
        <v>7</v>
      </c>
      <c r="LZ2" s="65"/>
      <c r="MA2" s="17">
        <f t="shared" ref="MA2:MA26" si="189">ROUND((LX2*0.4+LY2*0.6),1)</f>
        <v>7</v>
      </c>
      <c r="MB2" s="18">
        <f t="shared" ref="MB2:MB26" si="190">ROUND(MAX((LX2*0.4+LY2*0.6),(LX2*0.4+LZ2*0.6)),1)</f>
        <v>7</v>
      </c>
      <c r="MC2" s="1028" t="str">
        <f t="shared" ref="MC2:MC26" si="191">TEXT(MB2,"0.0")</f>
        <v>7.0</v>
      </c>
      <c r="MD2" s="22" t="str">
        <f t="shared" ref="MD2:MD26" si="192">IF(MB2&gt;=8.5,"A",IF(MB2&gt;=8,"B+",IF(MB2&gt;=7,"B",IF(MB2&gt;=6.5,"C+",IF(MB2&gt;=5.5,"C",IF(MB2&gt;=5,"D+",IF(MB2&gt;=4,"D","F")))))))</f>
        <v>B</v>
      </c>
      <c r="ME2" s="20">
        <f t="shared" ref="ME2:ME26" si="193">IF(MD2="A",4,IF(MD2="B+",3.5,IF(MD2="B",3,IF(MD2="C+",2.5,IF(MD2="C",2,IF(MD2="D+",1.5,IF(MD2="D",1,0)))))))</f>
        <v>3</v>
      </c>
      <c r="MF2" s="20" t="str">
        <f t="shared" ref="MF2:MF26" si="194">TEXT(ME2,"0.0")</f>
        <v>3.0</v>
      </c>
      <c r="MG2" s="46">
        <v>3</v>
      </c>
      <c r="MH2" s="416">
        <v>3</v>
      </c>
      <c r="MI2" s="515">
        <f t="shared" ref="MI2:MI26" si="195">JS2+KD2+KO2+KZ2+LK2+LV2+MG2</f>
        <v>20</v>
      </c>
      <c r="MJ2" s="35">
        <f t="shared" ref="MJ2:MJ26" si="196">(JQ2*JS2+KB2*KD2+KM2*KO2+KX2*KZ2+LI2*LK2+LT2*LV2+ME2*MG2)/MI2</f>
        <v>2.15</v>
      </c>
      <c r="MK2" s="36" t="str">
        <f t="shared" ref="MK2:MK26" si="197">TEXT(MJ2,"0.00")</f>
        <v>2.15</v>
      </c>
      <c r="ML2" s="65" t="str">
        <f t="shared" ref="ML2:ML26" si="198">IF(AND(MJ2&lt;1),"Cảnh báo KQHT","Lên lớp")</f>
        <v>Lên lớp</v>
      </c>
      <c r="MM2" s="501">
        <f t="shared" ref="MM2:MM26" si="199">JA2+MI2</f>
        <v>76</v>
      </c>
      <c r="MN2" s="35">
        <f t="shared" ref="MN2:MN26" si="200">(BU2*BV2+FB2*FC2+IW2*IX2+MJ2*MI2)/MM2</f>
        <v>2.0789473684210527</v>
      </c>
      <c r="MO2" s="36" t="str">
        <f t="shared" ref="MO2:MO26" si="201">TEXT(MN2,"0.00")</f>
        <v>2.08</v>
      </c>
      <c r="MP2" s="799">
        <f t="shared" ref="MP2:MP26" si="202">JT2+KE2+KP2+LA2+LL2+LW2+MH2</f>
        <v>20</v>
      </c>
      <c r="MQ2" s="800">
        <f t="shared" ref="MQ2:MQ26" si="203" xml:space="preserve"> (JQ2*JT2+KB2*KE2+KM2*KP2+KX2*LA2+LI2*LL2+LT2*LW2+ME2*MH2)/MP2</f>
        <v>2.15</v>
      </c>
      <c r="MR2" s="801">
        <f t="shared" ref="MR2:MR26" si="204">JF2+MP2</f>
        <v>76</v>
      </c>
      <c r="MS2" s="1031">
        <f t="shared" ref="MS2:MS26" si="205">(V2*AB2+AG2*AM2+AR2*AX2+BC2*BI2+BN2*BT2+CG2*CM2+CR2*CX2+DC2*DI2+DN2*DT2+DY2*EE2+EJ2*EP2+EU2*FA2+FQ2*FW2+GB2*GH2+GM2*GS2+GX2*HD2+HI2*HO2+HT2*HZ2+IE2*IK2+IP2*IV2+JN2*JT2+JY2*KE2+KJ2*KP2+KU2*LA2+LF2*LL2+LQ2*LW2+MB2*MH2)/MR2</f>
        <v>6.0394736842105274</v>
      </c>
      <c r="MT2" s="802">
        <f t="shared" ref="MT2:MT26" si="206" xml:space="preserve"> (JF2*JG2+MQ2*MP2)/MR2</f>
        <v>2.0789473684210527</v>
      </c>
      <c r="MU2" s="65" t="str">
        <f t="shared" ref="MU2:MU26" si="207">IF(AND(MT2&lt;1.4),"Cảnh báo KQHT","Lên lớp")</f>
        <v>Lên lớp</v>
      </c>
      <c r="MV2" s="225"/>
      <c r="MW2" s="417">
        <v>6</v>
      </c>
      <c r="MX2" s="65">
        <v>6</v>
      </c>
      <c r="MY2" s="65"/>
      <c r="MZ2" s="17">
        <f t="shared" ref="MZ2:MZ26" si="208">ROUND((MW2*0.4+MX2*0.6),1)</f>
        <v>6</v>
      </c>
      <c r="NA2" s="18">
        <f t="shared" ref="NA2:NA26" si="209">ROUND(MAX((MW2*0.4+MX2*0.6),(MW2*0.4+MY2*0.6)),1)</f>
        <v>6</v>
      </c>
      <c r="NB2" s="1032" t="str">
        <f t="shared" ref="NB2:NB26" si="210">TEXT(NA2,"0.0")</f>
        <v>6.0</v>
      </c>
      <c r="NC2" s="22" t="str">
        <f t="shared" ref="NC2:NC26" si="211">IF(NA2&gt;=8.5,"A",IF(NA2&gt;=8,"B+",IF(NA2&gt;=7,"B",IF(NA2&gt;=6.5,"C+",IF(NA2&gt;=5.5,"C",IF(NA2&gt;=5,"D+",IF(NA2&gt;=4,"D","F")))))))</f>
        <v>C</v>
      </c>
      <c r="ND2" s="20">
        <f t="shared" ref="ND2:ND26" si="212">IF(NC2="A",4,IF(NC2="B+",3.5,IF(NC2="B",3,IF(NC2="C+",2.5,IF(NC2="C",2,IF(NC2="D+",1.5,IF(NC2="D",1,0)))))))</f>
        <v>2</v>
      </c>
      <c r="NE2" s="20" t="str">
        <f t="shared" ref="NE2:NE26" si="213">TEXT(ND2,"0.0")</f>
        <v>2.0</v>
      </c>
      <c r="NF2" s="46">
        <v>4</v>
      </c>
      <c r="NG2" s="416">
        <v>4</v>
      </c>
      <c r="NH2" s="417">
        <v>7.1</v>
      </c>
      <c r="NI2" s="65">
        <v>8</v>
      </c>
      <c r="NJ2" s="65"/>
      <c r="NK2" s="17">
        <f t="shared" ref="NK2:NK26" si="214">ROUND((NH2*0.4+NI2*0.6),1)</f>
        <v>7.6</v>
      </c>
      <c r="NL2" s="18">
        <f t="shared" ref="NL2:NL26" si="215">ROUND(MAX((NH2*0.4+NI2*0.6),(NH2*0.4+NJ2*0.6)),1)</f>
        <v>7.6</v>
      </c>
      <c r="NM2" s="1029" t="str">
        <f t="shared" ref="NM2:NM26" si="216">TEXT(NL2,"0.0")</f>
        <v>7.6</v>
      </c>
      <c r="NN2" s="22" t="str">
        <f t="shared" ref="NN2:NN26" si="217">IF(NL2&gt;=8.5,"A",IF(NL2&gt;=8,"B+",IF(NL2&gt;=7,"B",IF(NL2&gt;=6.5,"C+",IF(NL2&gt;=5.5,"C",IF(NL2&gt;=5,"D+",IF(NL2&gt;=4,"D","F")))))))</f>
        <v>B</v>
      </c>
      <c r="NO2" s="20">
        <f t="shared" ref="NO2:NO26" si="218">IF(NN2="A",4,IF(NN2="B+",3.5,IF(NN2="B",3,IF(NN2="C+",2.5,IF(NN2="C",2,IF(NN2="D+",1.5,IF(NN2="D",1,0)))))))</f>
        <v>3</v>
      </c>
      <c r="NP2" s="20" t="str">
        <f t="shared" ref="NP2:NP26" si="219">TEXT(NO2,"0.0")</f>
        <v>3.0</v>
      </c>
      <c r="NQ2" s="46">
        <v>3</v>
      </c>
      <c r="NR2" s="416">
        <v>3</v>
      </c>
      <c r="NS2" s="417">
        <v>6.6</v>
      </c>
      <c r="NT2" s="65">
        <v>6</v>
      </c>
      <c r="NU2" s="65"/>
      <c r="NV2" s="17">
        <f t="shared" ref="NV2:NV26" si="220">ROUND((NS2*0.4+NT2*0.6),1)</f>
        <v>6.2</v>
      </c>
      <c r="NW2" s="18">
        <f t="shared" ref="NW2:NW26" si="221">ROUND(MAX((NS2*0.4+NT2*0.6),(NS2*0.4+NU2*0.6)),1)</f>
        <v>6.2</v>
      </c>
      <c r="NX2" s="1029" t="str">
        <f>TEXT(NW2,"0.0")</f>
        <v>6.2</v>
      </c>
      <c r="NY2" s="22" t="str">
        <f t="shared" ref="NY2:NY26" si="222">IF(NW2&gt;=8.5,"A",IF(NW2&gt;=8,"B+",IF(NW2&gt;=7,"B",IF(NW2&gt;=6.5,"C+",IF(NW2&gt;=5.5,"C",IF(NW2&gt;=5,"D+",IF(NW2&gt;=4,"D","F")))))))</f>
        <v>C</v>
      </c>
      <c r="NZ2" s="20">
        <f t="shared" ref="NZ2:NZ26" si="223">IF(NY2="A",4,IF(NY2="B+",3.5,IF(NY2="B",3,IF(NY2="C+",2.5,IF(NY2="C",2,IF(NY2="D+",1.5,IF(NY2="D",1,0)))))))</f>
        <v>2</v>
      </c>
      <c r="OA2" s="20" t="str">
        <f t="shared" ref="OA2:OA26" si="224">TEXT(NZ2,"0.0")</f>
        <v>2.0</v>
      </c>
      <c r="OB2" s="46">
        <v>2</v>
      </c>
      <c r="OC2" s="416">
        <v>2</v>
      </c>
      <c r="OD2" s="417">
        <v>7.3</v>
      </c>
      <c r="OE2" s="65">
        <v>7</v>
      </c>
      <c r="OF2" s="65"/>
      <c r="OG2" s="449">
        <f>ROUND((OD2*0.4+OE2*0.6),1)</f>
        <v>7.1</v>
      </c>
      <c r="OH2" s="450">
        <f>ROUND(MAX((OD2*0.4+OE2*0.6),(OD2*0.4+OF2*0.6)),1)</f>
        <v>7.1</v>
      </c>
      <c r="OI2" s="1029" t="str">
        <f>TEXT(OH2,"0.0")</f>
        <v>7.1</v>
      </c>
      <c r="OJ2" s="53" t="str">
        <f>IF(OH2&gt;=8.5,"A",IF(OH2&gt;=8,"B+",IF(OH2&gt;=7,"B",IF(OH2&gt;=6.5,"C+",IF(OH2&gt;=5.5,"C",IF(OH2&gt;=5,"D+",IF(OH2&gt;=4,"D","F")))))))</f>
        <v>B</v>
      </c>
      <c r="OK2" s="54">
        <f>IF(OJ2="A",4,IF(OJ2="B+",3.5,IF(OJ2="B",3,IF(OJ2="C+",2.5,IF(OJ2="C",2,IF(OJ2="D+",1.5,IF(OJ2="D",1,0)))))))</f>
        <v>3</v>
      </c>
      <c r="OL2" s="54" t="str">
        <f>TEXT(OK2,"0.0")</f>
        <v>3.0</v>
      </c>
      <c r="OM2" s="64">
        <v>3</v>
      </c>
      <c r="ON2" s="451">
        <v>3</v>
      </c>
      <c r="OO2" s="417">
        <v>7.1</v>
      </c>
      <c r="OP2" s="65">
        <v>7</v>
      </c>
      <c r="OQ2" s="65"/>
      <c r="OR2" s="449">
        <f>ROUND((OO2*0.4+OP2*0.6),1)</f>
        <v>7</v>
      </c>
      <c r="OS2" s="450">
        <f>ROUND(MAX((OO2*0.4+OP2*0.6),(OO2*0.4+OQ2*0.6)),1)</f>
        <v>7</v>
      </c>
      <c r="OT2" s="1029" t="str">
        <f>TEXT(OS2,"0.0")</f>
        <v>7.0</v>
      </c>
      <c r="OU2" s="53" t="str">
        <f>IF(OS2&gt;=8.5,"A",IF(OS2&gt;=8,"B+",IF(OS2&gt;=7,"B",IF(OS2&gt;=6.5,"C+",IF(OS2&gt;=5.5,"C",IF(OS2&gt;=5,"D+",IF(OS2&gt;=4,"D","F")))))))</f>
        <v>B</v>
      </c>
      <c r="OV2" s="54">
        <f>IF(OU2="A",4,IF(OU2="B+",3.5,IF(OU2="B",3,IF(OU2="C+",2.5,IF(OU2="C",2,IF(OU2="D+",1.5,IF(OU2="D",1,0)))))))</f>
        <v>3</v>
      </c>
      <c r="OW2" s="54" t="str">
        <f>TEXT(OV2,"0.0")</f>
        <v>3.0</v>
      </c>
      <c r="OX2" s="64">
        <v>4</v>
      </c>
      <c r="OY2" s="451">
        <v>4</v>
      </c>
      <c r="OZ2" s="514">
        <f>NF2+NQ2+OB2+OM2+OX2</f>
        <v>16</v>
      </c>
      <c r="PA2" s="508">
        <f>(ND2*NF2+NO2*NQ2+NZ2*OB2+OK2*OM2+OV2*OX2)/OZ2</f>
        <v>2.625</v>
      </c>
      <c r="PB2" s="510" t="str">
        <f>TEXT(PA2,"0.00")</f>
        <v>2.63</v>
      </c>
      <c r="PC2" s="61" t="str">
        <f>IF(AND(PA2&lt;1),"Cảnh báo KQHT","Lên lớp")</f>
        <v>Lên lớp</v>
      </c>
      <c r="PD2" s="509">
        <f>MM2+OZ2</f>
        <v>92</v>
      </c>
      <c r="PE2" s="508">
        <f>(BU2*BV2+FB2*FC2+IW2*IX2+MI2*MJ2+PA2*OZ2)/PD2</f>
        <v>2.1739130434782608</v>
      </c>
      <c r="PF2" s="510" t="str">
        <f>TEXT(PE2,"0.00")</f>
        <v>2.17</v>
      </c>
      <c r="PG2" s="535">
        <f>NG2+NR2+OC2+ON2+OY2</f>
        <v>16</v>
      </c>
      <c r="PH2" s="1036">
        <f xml:space="preserve"> (OY2*OS2+ON2*OH2+OC2*NW2+NR2*NL2+NG2*NA2)/PG2</f>
        <v>6.78125</v>
      </c>
      <c r="PI2" s="536">
        <f xml:space="preserve"> (ND2*NG2+NO2*NR2+NZ2*OC2+OK2*ON2+OV2*OY2)/PG2</f>
        <v>2.625</v>
      </c>
      <c r="PJ2" s="1009">
        <f>MR2+PG2</f>
        <v>92</v>
      </c>
      <c r="PK2" s="1034">
        <f xml:space="preserve"> (PH2*PG2+MR2*MS2)/PJ2</f>
        <v>6.1684782608695663</v>
      </c>
      <c r="PL2" s="1010">
        <f xml:space="preserve"> (MR2*MT2+PI2*PG2)/PJ2</f>
        <v>2.1739130434782608</v>
      </c>
      <c r="PM2" s="61" t="str">
        <f>IF(AND(PL2&lt;1.6),"Cảnh báo KQHT","Lên lớp")</f>
        <v>Lên lớp</v>
      </c>
      <c r="PO2" s="722">
        <v>5</v>
      </c>
      <c r="PP2" s="475">
        <v>6</v>
      </c>
      <c r="PQ2" s="73"/>
      <c r="PR2" s="449">
        <f>ROUND((PO2*0.4+PP2*0.6),1)</f>
        <v>5.6</v>
      </c>
      <c r="PS2" s="450">
        <f>ROUND(MAX((PO2*0.4+PP2*0.6),(PO2*0.4+PQ2*0.6)),1)</f>
        <v>5.6</v>
      </c>
      <c r="PT2" s="1029" t="str">
        <f>TEXT(PS2,"0.0")</f>
        <v>5.6</v>
      </c>
      <c r="PU2" s="53" t="str">
        <f>IF(PS2&gt;=8.5,"A",IF(PS2&gt;=8,"B+",IF(PS2&gt;=7,"B",IF(PS2&gt;=6.5,"C+",IF(PS2&gt;=5.5,"C",IF(PS2&gt;=5,"D+",IF(PS2&gt;=4,"D","F")))))))</f>
        <v>C</v>
      </c>
      <c r="PV2" s="54">
        <f>IF(PU2="A",4,IF(PU2="B+",3.5,IF(PU2="B",3,IF(PU2="C+",2.5,IF(PU2="C",2,IF(PU2="D+",1.5,IF(PU2="D",1,0)))))))</f>
        <v>2</v>
      </c>
      <c r="PW2" s="54" t="str">
        <f>TEXT(PV2,"0.0")</f>
        <v>2.0</v>
      </c>
      <c r="PX2" s="64">
        <v>3</v>
      </c>
      <c r="PY2" s="451">
        <v>3</v>
      </c>
      <c r="PZ2" s="1181">
        <v>6</v>
      </c>
      <c r="QA2" s="1144">
        <v>5</v>
      </c>
      <c r="QB2" s="1081">
        <f>ROUND((PZ2*0.4+QA2*0.6),1)</f>
        <v>5.4</v>
      </c>
      <c r="QC2" s="1141" t="str">
        <f>TEXT(QB2,"0.0")</f>
        <v>5.4</v>
      </c>
      <c r="QD2" s="1132" t="str">
        <f>IF(QB2&gt;=8.5,"A",IF(QB2&gt;=8,"B+",IF(QB2&gt;=7,"B",IF(QB2&gt;=6.5,"C+",IF(QB2&gt;=5.5,"C",IF(QB2&gt;=5,"D+",IF(QB2&gt;=4,"D","F")))))))</f>
        <v>D+</v>
      </c>
      <c r="QE2" s="1133">
        <f>IF(QD2="A",4,IF(QD2="B+",3.5,IF(QD2="B",3,IF(QD2="C+",2.5,IF(QD2="C",2,IF(QD2="D+",1.5,IF(QD2="D",1,0)))))))</f>
        <v>1.5</v>
      </c>
      <c r="QF2" s="1133" t="str">
        <f>TEXT(QE2,"0.0")</f>
        <v>1.5</v>
      </c>
      <c r="QG2" s="1134">
        <v>5</v>
      </c>
      <c r="QH2" s="451">
        <v>5</v>
      </c>
      <c r="QI2" s="289">
        <f>PX2+QG2</f>
        <v>8</v>
      </c>
      <c r="QJ2" s="35">
        <f>(PV2*PX2+QE2*QG2)/QI2</f>
        <v>1.6875</v>
      </c>
      <c r="QK2" s="36" t="str">
        <f>TEXT(QJ2,"0.00")</f>
        <v>1.69</v>
      </c>
      <c r="QL2" s="1159" t="str">
        <f>IF(AND(QJ2&lt;1),"Cảnh báo KQHT","Lên lớp")</f>
        <v>Lên lớp</v>
      </c>
      <c r="QM2" s="290">
        <f>PY2+QH2</f>
        <v>8</v>
      </c>
      <c r="QN2" s="291">
        <f xml:space="preserve"> (PV2*PY2+QE2*QH2)/QM2</f>
        <v>1.6875</v>
      </c>
    </row>
    <row r="3" spans="1:456" ht="18.75" customHeight="1">
      <c r="A3" s="108">
        <v>4</v>
      </c>
      <c r="B3" s="109" t="s">
        <v>156</v>
      </c>
      <c r="C3" s="114" t="s">
        <v>305</v>
      </c>
      <c r="D3" s="151" t="s">
        <v>160</v>
      </c>
      <c r="E3" s="152" t="s">
        <v>17</v>
      </c>
      <c r="F3" s="150"/>
      <c r="G3" s="153" t="s">
        <v>35</v>
      </c>
      <c r="H3" s="110" t="s">
        <v>8</v>
      </c>
      <c r="I3" s="111" t="s">
        <v>363</v>
      </c>
      <c r="J3" s="436">
        <v>5.8</v>
      </c>
      <c r="K3" s="327" t="str">
        <f t="shared" si="0"/>
        <v>5.8</v>
      </c>
      <c r="L3" s="465" t="str">
        <f t="shared" ref="L3:L26" si="225">IF(J3&gt;=8.5,"A",IF(J3&gt;=8,"B+",IF(J3&gt;=7,"B",IF(J3&gt;=6.5,"C+",IF(J3&gt;=5.5,"C",IF(J3&gt;=5,"D+",IF(J3&gt;=4,"D","F")))))))</f>
        <v>C</v>
      </c>
      <c r="M3" s="466">
        <f t="shared" ref="M3:M26" si="226">IF(L3="A",4,IF(L3="B+",3.5,IF(L3="B",3,IF(L3="C+",2.5,IF(L3="C",2,IF(L3="D+",1.5,IF(L3="D",1,0)))))))</f>
        <v>2</v>
      </c>
      <c r="N3" s="436">
        <v>7.6</v>
      </c>
      <c r="O3" s="327" t="str">
        <f t="shared" si="1"/>
        <v>7.6</v>
      </c>
      <c r="P3" s="465" t="str">
        <f t="shared" si="2"/>
        <v>B</v>
      </c>
      <c r="Q3" s="466">
        <f t="shared" si="3"/>
        <v>3</v>
      </c>
      <c r="R3" s="12">
        <v>7.3</v>
      </c>
      <c r="S3" s="13">
        <v>7</v>
      </c>
      <c r="T3" s="14"/>
      <c r="U3" s="11">
        <f t="shared" si="4"/>
        <v>7.1</v>
      </c>
      <c r="V3" s="16">
        <f t="shared" si="5"/>
        <v>7.1</v>
      </c>
      <c r="W3" s="327" t="str">
        <f t="shared" si="6"/>
        <v>7.1</v>
      </c>
      <c r="X3" s="22" t="str">
        <f t="shared" si="7"/>
        <v>B</v>
      </c>
      <c r="Y3" s="20">
        <f t="shared" si="8"/>
        <v>3</v>
      </c>
      <c r="Z3" s="39" t="str">
        <f t="shared" si="9"/>
        <v>3.0</v>
      </c>
      <c r="AA3" s="46">
        <v>2</v>
      </c>
      <c r="AB3" s="92">
        <v>2</v>
      </c>
      <c r="AC3" s="12">
        <v>7.3</v>
      </c>
      <c r="AD3" s="13">
        <v>3</v>
      </c>
      <c r="AE3" s="14"/>
      <c r="AF3" s="11">
        <f t="shared" si="10"/>
        <v>4.7</v>
      </c>
      <c r="AG3" s="16">
        <f t="shared" si="11"/>
        <v>4.7</v>
      </c>
      <c r="AH3" s="327" t="str">
        <f t="shared" si="12"/>
        <v>4.7</v>
      </c>
      <c r="AI3" s="22" t="str">
        <f t="shared" si="13"/>
        <v>D</v>
      </c>
      <c r="AJ3" s="20">
        <f t="shared" si="14"/>
        <v>1</v>
      </c>
      <c r="AK3" s="39" t="str">
        <f t="shared" si="15"/>
        <v>1.0</v>
      </c>
      <c r="AL3" s="8">
        <v>3</v>
      </c>
      <c r="AM3" s="298">
        <v>3</v>
      </c>
      <c r="AN3" s="12">
        <v>6</v>
      </c>
      <c r="AO3" s="13">
        <v>4</v>
      </c>
      <c r="AP3" s="14"/>
      <c r="AQ3" s="11">
        <f t="shared" si="16"/>
        <v>4.8</v>
      </c>
      <c r="AR3" s="16">
        <f t="shared" si="17"/>
        <v>4.8</v>
      </c>
      <c r="AS3" s="327" t="str">
        <f t="shared" si="18"/>
        <v>4.8</v>
      </c>
      <c r="AT3" s="22" t="str">
        <f t="shared" si="19"/>
        <v>D</v>
      </c>
      <c r="AU3" s="20">
        <f t="shared" si="20"/>
        <v>1</v>
      </c>
      <c r="AV3" s="39" t="str">
        <f t="shared" si="21"/>
        <v>1.0</v>
      </c>
      <c r="AW3" s="69">
        <v>3</v>
      </c>
      <c r="AX3" s="92">
        <v>3</v>
      </c>
      <c r="AY3" s="266">
        <v>6.4</v>
      </c>
      <c r="AZ3" s="28">
        <v>4</v>
      </c>
      <c r="BA3" s="29"/>
      <c r="BB3" s="11">
        <f t="shared" si="22"/>
        <v>5</v>
      </c>
      <c r="BC3" s="16">
        <f t="shared" si="23"/>
        <v>5</v>
      </c>
      <c r="BD3" s="327" t="str">
        <f t="shared" si="24"/>
        <v>5.0</v>
      </c>
      <c r="BE3" s="22" t="str">
        <f t="shared" si="25"/>
        <v>D+</v>
      </c>
      <c r="BF3" s="20">
        <f t="shared" si="26"/>
        <v>1.5</v>
      </c>
      <c r="BG3" s="39" t="str">
        <f t="shared" si="27"/>
        <v>1.5</v>
      </c>
      <c r="BH3" s="46">
        <v>3</v>
      </c>
      <c r="BI3" s="92">
        <v>3</v>
      </c>
      <c r="BJ3" s="12">
        <v>7.6</v>
      </c>
      <c r="BK3" s="13">
        <v>5</v>
      </c>
      <c r="BL3" s="14"/>
      <c r="BM3" s="11">
        <f t="shared" si="28"/>
        <v>6</v>
      </c>
      <c r="BN3" s="16">
        <f t="shared" si="29"/>
        <v>6</v>
      </c>
      <c r="BO3" s="327" t="str">
        <f t="shared" si="30"/>
        <v>6.0</v>
      </c>
      <c r="BP3" s="22" t="str">
        <f t="shared" si="31"/>
        <v>C</v>
      </c>
      <c r="BQ3" s="20">
        <f t="shared" si="32"/>
        <v>2</v>
      </c>
      <c r="BR3" s="39" t="str">
        <f t="shared" si="33"/>
        <v>2.0</v>
      </c>
      <c r="BS3" s="46">
        <v>5</v>
      </c>
      <c r="BT3" s="92">
        <v>5</v>
      </c>
      <c r="BU3" s="289">
        <f t="shared" si="34"/>
        <v>16</v>
      </c>
      <c r="BV3" s="35">
        <f t="shared" si="35"/>
        <v>1.65625</v>
      </c>
      <c r="BW3" s="36" t="str">
        <f t="shared" si="36"/>
        <v>1.66</v>
      </c>
      <c r="BX3" s="37" t="str">
        <f t="shared" si="37"/>
        <v>Lên lớp</v>
      </c>
      <c r="BY3" s="290">
        <f t="shared" si="38"/>
        <v>16</v>
      </c>
      <c r="BZ3" s="291">
        <f t="shared" si="39"/>
        <v>1.65625</v>
      </c>
      <c r="CA3" s="37" t="str">
        <f t="shared" si="40"/>
        <v>Lên lớp</v>
      </c>
      <c r="CB3" s="391"/>
      <c r="CC3" s="337">
        <v>5</v>
      </c>
      <c r="CD3" s="65">
        <v>7</v>
      </c>
      <c r="CE3" s="65"/>
      <c r="CF3" s="17">
        <f t="shared" si="41"/>
        <v>6.2</v>
      </c>
      <c r="CG3" s="18">
        <f t="shared" si="42"/>
        <v>6.2</v>
      </c>
      <c r="CH3" s="323" t="str">
        <f t="shared" si="43"/>
        <v>6.2</v>
      </c>
      <c r="CI3" s="22" t="str">
        <f t="shared" si="44"/>
        <v>C</v>
      </c>
      <c r="CJ3" s="20">
        <f t="shared" si="45"/>
        <v>2</v>
      </c>
      <c r="CK3" s="20" t="str">
        <f t="shared" si="46"/>
        <v>2.0</v>
      </c>
      <c r="CL3" s="46">
        <v>3</v>
      </c>
      <c r="CM3" s="95">
        <v>3</v>
      </c>
      <c r="CN3" s="417">
        <v>6.6</v>
      </c>
      <c r="CO3" s="65">
        <v>8</v>
      </c>
      <c r="CP3" s="65"/>
      <c r="CQ3" s="17">
        <f t="shared" si="47"/>
        <v>7.4</v>
      </c>
      <c r="CR3" s="18">
        <f t="shared" si="48"/>
        <v>7.4</v>
      </c>
      <c r="CS3" s="323" t="str">
        <f t="shared" si="49"/>
        <v>7.4</v>
      </c>
      <c r="CT3" s="22" t="str">
        <f t="shared" si="50"/>
        <v>B</v>
      </c>
      <c r="CU3" s="20">
        <f t="shared" si="51"/>
        <v>3</v>
      </c>
      <c r="CV3" s="20" t="str">
        <f t="shared" si="52"/>
        <v>3.0</v>
      </c>
      <c r="CW3" s="46">
        <v>3</v>
      </c>
      <c r="CX3" s="416">
        <v>3</v>
      </c>
      <c r="CY3" s="417">
        <v>7.6</v>
      </c>
      <c r="CZ3" s="86">
        <v>7</v>
      </c>
      <c r="DA3" s="45"/>
      <c r="DB3" s="17">
        <f t="shared" si="53"/>
        <v>7.2</v>
      </c>
      <c r="DC3" s="18">
        <f t="shared" si="54"/>
        <v>7.2</v>
      </c>
      <c r="DD3" s="1028" t="str">
        <f t="shared" si="55"/>
        <v>7.2</v>
      </c>
      <c r="DE3" s="22" t="str">
        <f t="shared" si="56"/>
        <v>B</v>
      </c>
      <c r="DF3" s="20">
        <f t="shared" si="57"/>
        <v>3</v>
      </c>
      <c r="DG3" s="20" t="str">
        <f t="shared" si="58"/>
        <v>3.0</v>
      </c>
      <c r="DH3" s="46">
        <v>2</v>
      </c>
      <c r="DI3" s="416">
        <v>2</v>
      </c>
      <c r="DJ3" s="417">
        <v>5.6</v>
      </c>
      <c r="DK3" s="65">
        <v>7</v>
      </c>
      <c r="DL3" s="45"/>
      <c r="DM3" s="17">
        <f t="shared" si="59"/>
        <v>6.4</v>
      </c>
      <c r="DN3" s="18">
        <f t="shared" si="60"/>
        <v>6.4</v>
      </c>
      <c r="DO3" s="1028" t="str">
        <f t="shared" si="61"/>
        <v>6.4</v>
      </c>
      <c r="DP3" s="22" t="str">
        <f t="shared" si="62"/>
        <v>C</v>
      </c>
      <c r="DQ3" s="20">
        <f t="shared" si="63"/>
        <v>2</v>
      </c>
      <c r="DR3" s="20" t="str">
        <f t="shared" si="64"/>
        <v>2.0</v>
      </c>
      <c r="DS3" s="46">
        <v>3</v>
      </c>
      <c r="DT3" s="416">
        <v>3</v>
      </c>
      <c r="DU3" s="467">
        <v>7.2</v>
      </c>
      <c r="DV3" s="86">
        <v>6</v>
      </c>
      <c r="DW3" s="45"/>
      <c r="DX3" s="17">
        <f t="shared" si="65"/>
        <v>6.5</v>
      </c>
      <c r="DY3" s="18">
        <f t="shared" si="66"/>
        <v>6.5</v>
      </c>
      <c r="DZ3" s="1028" t="str">
        <f t="shared" si="67"/>
        <v>6.5</v>
      </c>
      <c r="EA3" s="22" t="str">
        <f t="shared" si="68"/>
        <v>C+</v>
      </c>
      <c r="EB3" s="20">
        <f t="shared" si="69"/>
        <v>2.5</v>
      </c>
      <c r="EC3" s="20" t="str">
        <f t="shared" si="70"/>
        <v>2.5</v>
      </c>
      <c r="ED3" s="46">
        <v>2</v>
      </c>
      <c r="EE3" s="416">
        <v>2</v>
      </c>
      <c r="EF3" s="417">
        <v>7.6</v>
      </c>
      <c r="EG3" s="65">
        <v>8</v>
      </c>
      <c r="EH3" s="45"/>
      <c r="EI3" s="17">
        <f t="shared" si="71"/>
        <v>7.8</v>
      </c>
      <c r="EJ3" s="18">
        <f t="shared" si="72"/>
        <v>7.8</v>
      </c>
      <c r="EK3" s="1028" t="str">
        <f t="shared" si="73"/>
        <v>7.8</v>
      </c>
      <c r="EL3" s="22" t="str">
        <f t="shared" si="74"/>
        <v>B</v>
      </c>
      <c r="EM3" s="20">
        <f t="shared" si="75"/>
        <v>3</v>
      </c>
      <c r="EN3" s="20" t="str">
        <f t="shared" si="76"/>
        <v>3.0</v>
      </c>
      <c r="EO3" s="46">
        <v>2</v>
      </c>
      <c r="EP3" s="416">
        <v>2</v>
      </c>
      <c r="EQ3" s="417">
        <v>8.4</v>
      </c>
      <c r="ER3" s="86">
        <v>3</v>
      </c>
      <c r="ES3" s="65"/>
      <c r="ET3" s="17">
        <f t="shared" si="77"/>
        <v>5.2</v>
      </c>
      <c r="EU3" s="18">
        <f t="shared" si="78"/>
        <v>5.2</v>
      </c>
      <c r="EV3" s="1028" t="str">
        <f t="shared" si="79"/>
        <v>5.2</v>
      </c>
      <c r="EW3" s="22" t="str">
        <f t="shared" si="80"/>
        <v>D+</v>
      </c>
      <c r="EX3" s="20">
        <f t="shared" si="81"/>
        <v>1.5</v>
      </c>
      <c r="EY3" s="20" t="str">
        <f t="shared" si="82"/>
        <v>1.5</v>
      </c>
      <c r="EZ3" s="46">
        <v>2</v>
      </c>
      <c r="FA3" s="416">
        <v>2</v>
      </c>
      <c r="FB3" s="515">
        <f t="shared" si="83"/>
        <v>17</v>
      </c>
      <c r="FC3" s="35">
        <f t="shared" si="84"/>
        <v>2.4117647058823528</v>
      </c>
      <c r="FD3" s="36" t="str">
        <f t="shared" si="85"/>
        <v>2.41</v>
      </c>
      <c r="FE3" s="86" t="str">
        <f t="shared" si="86"/>
        <v>Lên lớp</v>
      </c>
      <c r="FF3" s="501">
        <f t="shared" si="87"/>
        <v>33</v>
      </c>
      <c r="FG3" s="35">
        <f t="shared" si="88"/>
        <v>2.0454545454545454</v>
      </c>
      <c r="FH3" s="36" t="str">
        <f t="shared" si="89"/>
        <v>2.05</v>
      </c>
      <c r="FI3" s="530">
        <f t="shared" si="90"/>
        <v>33</v>
      </c>
      <c r="FJ3" s="502">
        <f t="shared" si="91"/>
        <v>2.0454545454545454</v>
      </c>
      <c r="FK3" s="503" t="str">
        <f t="shared" si="92"/>
        <v>Lên lớp</v>
      </c>
      <c r="FL3" s="542"/>
      <c r="FM3" s="417">
        <v>7</v>
      </c>
      <c r="FN3" s="86">
        <v>8</v>
      </c>
      <c r="FO3" s="65"/>
      <c r="FP3" s="17">
        <f t="shared" si="93"/>
        <v>7.6</v>
      </c>
      <c r="FQ3" s="18">
        <f t="shared" si="94"/>
        <v>7.6</v>
      </c>
      <c r="FR3" s="1028" t="str">
        <f t="shared" si="95"/>
        <v>7.6</v>
      </c>
      <c r="FS3" s="22" t="str">
        <f t="shared" si="96"/>
        <v>B</v>
      </c>
      <c r="FT3" s="20">
        <f t="shared" si="97"/>
        <v>3</v>
      </c>
      <c r="FU3" s="20" t="str">
        <f t="shared" si="98"/>
        <v>3.0</v>
      </c>
      <c r="FV3" s="46">
        <v>2</v>
      </c>
      <c r="FW3" s="416">
        <v>2</v>
      </c>
      <c r="FX3" s="585">
        <v>7.7</v>
      </c>
      <c r="FY3" s="604">
        <v>7</v>
      </c>
      <c r="FZ3" s="604"/>
      <c r="GA3" s="17">
        <f t="shared" si="99"/>
        <v>7.3</v>
      </c>
      <c r="GB3" s="18">
        <f t="shared" si="100"/>
        <v>7.3</v>
      </c>
      <c r="GC3" s="1029" t="str">
        <f t="shared" si="101"/>
        <v>7.3</v>
      </c>
      <c r="GD3" s="22" t="str">
        <f t="shared" si="102"/>
        <v>B</v>
      </c>
      <c r="GE3" s="20">
        <f t="shared" si="103"/>
        <v>3</v>
      </c>
      <c r="GF3" s="20" t="str">
        <f t="shared" si="104"/>
        <v>3.0</v>
      </c>
      <c r="GG3" s="46">
        <v>2</v>
      </c>
      <c r="GH3" s="416">
        <v>2</v>
      </c>
      <c r="GI3" s="417">
        <v>6.8</v>
      </c>
      <c r="GJ3" s="65">
        <v>8</v>
      </c>
      <c r="GK3" s="65"/>
      <c r="GL3" s="17">
        <f t="shared" si="105"/>
        <v>7.5</v>
      </c>
      <c r="GM3" s="18">
        <f t="shared" si="106"/>
        <v>7.5</v>
      </c>
      <c r="GN3" s="1029" t="str">
        <f t="shared" si="107"/>
        <v>7.5</v>
      </c>
      <c r="GO3" s="22" t="str">
        <f t="shared" si="108"/>
        <v>B</v>
      </c>
      <c r="GP3" s="20">
        <f t="shared" si="109"/>
        <v>3</v>
      </c>
      <c r="GQ3" s="20" t="str">
        <f t="shared" si="110"/>
        <v>3.0</v>
      </c>
      <c r="GR3" s="46">
        <v>3</v>
      </c>
      <c r="GS3" s="416">
        <v>3</v>
      </c>
      <c r="GT3" s="417">
        <v>7.3</v>
      </c>
      <c r="GU3" s="599">
        <v>8</v>
      </c>
      <c r="GV3" s="599"/>
      <c r="GW3" s="17">
        <f t="shared" si="111"/>
        <v>7.7</v>
      </c>
      <c r="GX3" s="18">
        <f t="shared" si="112"/>
        <v>7.7</v>
      </c>
      <c r="GY3" s="1028" t="str">
        <f t="shared" si="113"/>
        <v>7.7</v>
      </c>
      <c r="GZ3" s="22" t="str">
        <f t="shared" si="114"/>
        <v>B</v>
      </c>
      <c r="HA3" s="20">
        <f t="shared" si="115"/>
        <v>3</v>
      </c>
      <c r="HB3" s="20" t="str">
        <f t="shared" si="116"/>
        <v>3.0</v>
      </c>
      <c r="HC3" s="46">
        <v>4</v>
      </c>
      <c r="HD3" s="416">
        <v>4</v>
      </c>
      <c r="HE3" s="417">
        <v>7.7</v>
      </c>
      <c r="HF3" s="65">
        <v>6</v>
      </c>
      <c r="HG3" s="65"/>
      <c r="HH3" s="17">
        <f t="shared" si="117"/>
        <v>6.7</v>
      </c>
      <c r="HI3" s="18">
        <f t="shared" si="118"/>
        <v>6.7</v>
      </c>
      <c r="HJ3" s="1029" t="str">
        <f t="shared" si="119"/>
        <v>6.7</v>
      </c>
      <c r="HK3" s="22" t="str">
        <f t="shared" si="120"/>
        <v>C+</v>
      </c>
      <c r="HL3" s="20">
        <f t="shared" si="121"/>
        <v>2.5</v>
      </c>
      <c r="HM3" s="20" t="str">
        <f t="shared" si="122"/>
        <v>2.5</v>
      </c>
      <c r="HN3" s="46">
        <v>2</v>
      </c>
      <c r="HO3" s="416">
        <v>2</v>
      </c>
      <c r="HP3" s="660">
        <v>7</v>
      </c>
      <c r="HQ3" s="599">
        <v>5</v>
      </c>
      <c r="HR3" s="599"/>
      <c r="HS3" s="17">
        <f t="shared" si="123"/>
        <v>5.8</v>
      </c>
      <c r="HT3" s="18">
        <f t="shared" si="124"/>
        <v>5.8</v>
      </c>
      <c r="HU3" s="1028" t="str">
        <f t="shared" si="125"/>
        <v>5.8</v>
      </c>
      <c r="HV3" s="22" t="str">
        <f t="shared" si="126"/>
        <v>C</v>
      </c>
      <c r="HW3" s="20">
        <f t="shared" si="127"/>
        <v>2</v>
      </c>
      <c r="HX3" s="20" t="str">
        <f t="shared" si="128"/>
        <v>2.0</v>
      </c>
      <c r="HY3" s="46">
        <v>3</v>
      </c>
      <c r="HZ3" s="416">
        <v>3</v>
      </c>
      <c r="IA3" s="660">
        <v>6.2</v>
      </c>
      <c r="IB3" s="599">
        <v>6</v>
      </c>
      <c r="IC3" s="599"/>
      <c r="ID3" s="17">
        <f t="shared" si="129"/>
        <v>6.1</v>
      </c>
      <c r="IE3" s="18">
        <f t="shared" si="130"/>
        <v>6.1</v>
      </c>
      <c r="IF3" s="1029" t="str">
        <f t="shared" si="131"/>
        <v>6.1</v>
      </c>
      <c r="IG3" s="22" t="str">
        <f t="shared" si="132"/>
        <v>C</v>
      </c>
      <c r="IH3" s="20">
        <f t="shared" si="133"/>
        <v>2</v>
      </c>
      <c r="II3" s="20" t="str">
        <f t="shared" si="134"/>
        <v>2.0</v>
      </c>
      <c r="IJ3" s="46">
        <v>3</v>
      </c>
      <c r="IK3" s="416">
        <v>3</v>
      </c>
      <c r="IL3" s="417">
        <v>6.3</v>
      </c>
      <c r="IM3" s="599">
        <v>6</v>
      </c>
      <c r="IN3" s="599"/>
      <c r="IO3" s="17">
        <f t="shared" si="135"/>
        <v>6.1</v>
      </c>
      <c r="IP3" s="18">
        <f t="shared" si="136"/>
        <v>6.1</v>
      </c>
      <c r="IQ3" s="1028" t="str">
        <f t="shared" si="137"/>
        <v>6.1</v>
      </c>
      <c r="IR3" s="22" t="str">
        <f t="shared" si="138"/>
        <v>C</v>
      </c>
      <c r="IS3" s="20">
        <f t="shared" si="139"/>
        <v>2</v>
      </c>
      <c r="IT3" s="20" t="str">
        <f t="shared" si="140"/>
        <v>2.0</v>
      </c>
      <c r="IU3" s="46">
        <v>4</v>
      </c>
      <c r="IV3" s="416">
        <v>4</v>
      </c>
      <c r="IW3" s="515">
        <f t="shared" si="141"/>
        <v>23</v>
      </c>
      <c r="IX3" s="35">
        <f t="shared" si="142"/>
        <v>2.5217391304347827</v>
      </c>
      <c r="IY3" s="36" t="str">
        <f t="shared" si="143"/>
        <v>2.52</v>
      </c>
      <c r="IZ3" s="37" t="str">
        <f t="shared" si="144"/>
        <v>Lên lớp</v>
      </c>
      <c r="JA3" s="501">
        <f t="shared" si="145"/>
        <v>56</v>
      </c>
      <c r="JB3" s="690">
        <f t="shared" si="146"/>
        <v>2.2410714285714284</v>
      </c>
      <c r="JC3" s="36" t="str">
        <f t="shared" si="147"/>
        <v>2.24</v>
      </c>
      <c r="JD3" s="290">
        <f t="shared" si="148"/>
        <v>23</v>
      </c>
      <c r="JE3" s="291">
        <f t="shared" si="149"/>
        <v>2.5217391304347827</v>
      </c>
      <c r="JF3" s="679">
        <f t="shared" si="150"/>
        <v>56</v>
      </c>
      <c r="JG3" s="680">
        <f t="shared" si="151"/>
        <v>2.2410714285714284</v>
      </c>
      <c r="JH3" s="37" t="str">
        <f t="shared" si="152"/>
        <v>Lên lớp</v>
      </c>
      <c r="JJ3" s="417">
        <v>6.2</v>
      </c>
      <c r="JK3" s="65">
        <v>5</v>
      </c>
      <c r="JL3" s="65"/>
      <c r="JM3" s="17">
        <f t="shared" si="153"/>
        <v>5.5</v>
      </c>
      <c r="JN3" s="18">
        <f t="shared" si="154"/>
        <v>5.5</v>
      </c>
      <c r="JO3" s="1028" t="str">
        <f t="shared" si="155"/>
        <v>5.5</v>
      </c>
      <c r="JP3" s="22" t="str">
        <f t="shared" si="156"/>
        <v>C</v>
      </c>
      <c r="JQ3" s="20">
        <f t="shared" si="157"/>
        <v>2</v>
      </c>
      <c r="JR3" s="20" t="str">
        <f t="shared" si="158"/>
        <v>2.0</v>
      </c>
      <c r="JS3" s="46">
        <v>2</v>
      </c>
      <c r="JT3" s="416">
        <v>2</v>
      </c>
      <c r="JU3" s="660">
        <v>7.6</v>
      </c>
      <c r="JV3" s="65">
        <v>9</v>
      </c>
      <c r="JW3" s="65"/>
      <c r="JX3" s="17">
        <f t="shared" si="159"/>
        <v>8.4</v>
      </c>
      <c r="JY3" s="18">
        <f t="shared" si="160"/>
        <v>8.4</v>
      </c>
      <c r="JZ3" s="1028" t="str">
        <f t="shared" si="161"/>
        <v>8.4</v>
      </c>
      <c r="KA3" s="22" t="str">
        <f t="shared" si="162"/>
        <v>B+</v>
      </c>
      <c r="KB3" s="20">
        <f t="shared" si="163"/>
        <v>3.5</v>
      </c>
      <c r="KC3" s="20" t="str">
        <f t="shared" si="164"/>
        <v>3.5</v>
      </c>
      <c r="KD3" s="46">
        <v>4</v>
      </c>
      <c r="KE3" s="416">
        <v>4</v>
      </c>
      <c r="KF3" s="417">
        <v>6.9</v>
      </c>
      <c r="KG3" s="65">
        <v>8</v>
      </c>
      <c r="KH3" s="65"/>
      <c r="KI3" s="17">
        <f t="shared" si="165"/>
        <v>7.6</v>
      </c>
      <c r="KJ3" s="18">
        <f t="shared" si="166"/>
        <v>7.6</v>
      </c>
      <c r="KK3" s="1029" t="str">
        <f t="shared" si="167"/>
        <v>7.6</v>
      </c>
      <c r="KL3" s="22" t="str">
        <f t="shared" si="168"/>
        <v>B</v>
      </c>
      <c r="KM3" s="20">
        <f t="shared" si="169"/>
        <v>3</v>
      </c>
      <c r="KN3" s="20" t="str">
        <f t="shared" si="170"/>
        <v>3.0</v>
      </c>
      <c r="KO3" s="46">
        <v>4</v>
      </c>
      <c r="KP3" s="416">
        <v>4</v>
      </c>
      <c r="KQ3" s="417">
        <v>8</v>
      </c>
      <c r="KR3" s="65">
        <v>4</v>
      </c>
      <c r="KS3" s="65"/>
      <c r="KT3" s="17">
        <f t="shared" si="171"/>
        <v>5.6</v>
      </c>
      <c r="KU3" s="18">
        <f t="shared" si="172"/>
        <v>5.6</v>
      </c>
      <c r="KV3" s="1028" t="str">
        <f t="shared" si="173"/>
        <v>5.6</v>
      </c>
      <c r="KW3" s="22" t="str">
        <f t="shared" si="174"/>
        <v>C</v>
      </c>
      <c r="KX3" s="20">
        <f t="shared" si="175"/>
        <v>2</v>
      </c>
      <c r="KY3" s="20" t="str">
        <f t="shared" si="176"/>
        <v>2.0</v>
      </c>
      <c r="KZ3" s="46">
        <v>3</v>
      </c>
      <c r="LA3" s="416">
        <v>3</v>
      </c>
      <c r="LB3" s="417">
        <v>6.7</v>
      </c>
      <c r="LC3" s="65">
        <v>8</v>
      </c>
      <c r="LD3" s="65"/>
      <c r="LE3" s="17">
        <f t="shared" si="177"/>
        <v>7.5</v>
      </c>
      <c r="LF3" s="18">
        <f t="shared" si="178"/>
        <v>7.5</v>
      </c>
      <c r="LG3" s="1029" t="str">
        <f t="shared" si="179"/>
        <v>7.5</v>
      </c>
      <c r="LH3" s="22" t="str">
        <f t="shared" si="180"/>
        <v>B</v>
      </c>
      <c r="LI3" s="20">
        <f t="shared" si="181"/>
        <v>3</v>
      </c>
      <c r="LJ3" s="20" t="str">
        <f t="shared" si="182"/>
        <v>3.0</v>
      </c>
      <c r="LK3" s="46">
        <v>2</v>
      </c>
      <c r="LL3" s="416">
        <v>2</v>
      </c>
      <c r="LM3" s="417">
        <v>5.9</v>
      </c>
      <c r="LN3" s="599">
        <v>7</v>
      </c>
      <c r="LO3" s="599"/>
      <c r="LP3" s="17">
        <f t="shared" si="183"/>
        <v>6.6</v>
      </c>
      <c r="LQ3" s="18">
        <f t="shared" si="184"/>
        <v>6.6</v>
      </c>
      <c r="LR3" s="1028" t="str">
        <f t="shared" si="185"/>
        <v>6.6</v>
      </c>
      <c r="LS3" s="22" t="str">
        <f t="shared" si="186"/>
        <v>C+</v>
      </c>
      <c r="LT3" s="20">
        <f t="shared" si="187"/>
        <v>2.5</v>
      </c>
      <c r="LU3" s="20" t="str">
        <f t="shared" si="188"/>
        <v>2.5</v>
      </c>
      <c r="LV3" s="46">
        <v>2</v>
      </c>
      <c r="LW3" s="416">
        <v>2</v>
      </c>
      <c r="LX3" s="417">
        <v>6.7</v>
      </c>
      <c r="LY3" s="65">
        <v>7</v>
      </c>
      <c r="LZ3" s="65"/>
      <c r="MA3" s="17">
        <f t="shared" si="189"/>
        <v>6.9</v>
      </c>
      <c r="MB3" s="18">
        <f t="shared" si="190"/>
        <v>6.9</v>
      </c>
      <c r="MC3" s="1028" t="str">
        <f t="shared" si="191"/>
        <v>6.9</v>
      </c>
      <c r="MD3" s="22" t="str">
        <f t="shared" si="192"/>
        <v>C+</v>
      </c>
      <c r="ME3" s="20">
        <f t="shared" si="193"/>
        <v>2.5</v>
      </c>
      <c r="MF3" s="20" t="str">
        <f t="shared" si="194"/>
        <v>2.5</v>
      </c>
      <c r="MG3" s="46">
        <v>3</v>
      </c>
      <c r="MH3" s="416">
        <v>3</v>
      </c>
      <c r="MI3" s="515">
        <f t="shared" si="195"/>
        <v>20</v>
      </c>
      <c r="MJ3" s="35">
        <f t="shared" si="196"/>
        <v>2.7250000000000001</v>
      </c>
      <c r="MK3" s="36" t="str">
        <f t="shared" si="197"/>
        <v>2.73</v>
      </c>
      <c r="ML3" s="65" t="str">
        <f t="shared" si="198"/>
        <v>Lên lớp</v>
      </c>
      <c r="MM3" s="501">
        <f t="shared" si="199"/>
        <v>76</v>
      </c>
      <c r="MN3" s="35">
        <f t="shared" si="200"/>
        <v>2.3684210526315788</v>
      </c>
      <c r="MO3" s="36" t="str">
        <f t="shared" si="201"/>
        <v>2.37</v>
      </c>
      <c r="MP3" s="799">
        <f t="shared" si="202"/>
        <v>20</v>
      </c>
      <c r="MQ3" s="800">
        <f t="shared" si="203"/>
        <v>2.7250000000000001</v>
      </c>
      <c r="MR3" s="801">
        <f t="shared" si="204"/>
        <v>76</v>
      </c>
      <c r="MS3" s="1031">
        <f t="shared" si="205"/>
        <v>6.5578947368421039</v>
      </c>
      <c r="MT3" s="802">
        <f t="shared" si="206"/>
        <v>2.3684210526315788</v>
      </c>
      <c r="MU3" s="65" t="str">
        <f t="shared" si="207"/>
        <v>Lên lớp</v>
      </c>
      <c r="MV3" s="225"/>
      <c r="MW3" s="417">
        <v>7.4</v>
      </c>
      <c r="MX3" s="65">
        <v>7</v>
      </c>
      <c r="MY3" s="65"/>
      <c r="MZ3" s="17">
        <f t="shared" si="208"/>
        <v>7.2</v>
      </c>
      <c r="NA3" s="18">
        <f t="shared" si="209"/>
        <v>7.2</v>
      </c>
      <c r="NB3" s="1032" t="str">
        <f t="shared" si="210"/>
        <v>7.2</v>
      </c>
      <c r="NC3" s="22" t="str">
        <f t="shared" si="211"/>
        <v>B</v>
      </c>
      <c r="ND3" s="20">
        <f t="shared" si="212"/>
        <v>3</v>
      </c>
      <c r="NE3" s="20" t="str">
        <f t="shared" si="213"/>
        <v>3.0</v>
      </c>
      <c r="NF3" s="46">
        <v>4</v>
      </c>
      <c r="NG3" s="416">
        <v>4</v>
      </c>
      <c r="NH3" s="417">
        <v>7.7</v>
      </c>
      <c r="NI3" s="65">
        <v>8</v>
      </c>
      <c r="NJ3" s="65"/>
      <c r="NK3" s="17">
        <f t="shared" si="214"/>
        <v>7.9</v>
      </c>
      <c r="NL3" s="18">
        <f t="shared" si="215"/>
        <v>7.9</v>
      </c>
      <c r="NM3" s="1029" t="str">
        <f t="shared" si="216"/>
        <v>7.9</v>
      </c>
      <c r="NN3" s="22" t="str">
        <f t="shared" si="217"/>
        <v>B</v>
      </c>
      <c r="NO3" s="20">
        <f t="shared" si="218"/>
        <v>3</v>
      </c>
      <c r="NP3" s="20" t="str">
        <f t="shared" si="219"/>
        <v>3.0</v>
      </c>
      <c r="NQ3" s="46">
        <v>3</v>
      </c>
      <c r="NR3" s="416">
        <v>3</v>
      </c>
      <c r="NS3" s="417">
        <v>7.8</v>
      </c>
      <c r="NT3" s="65">
        <v>6</v>
      </c>
      <c r="NU3" s="65"/>
      <c r="NV3" s="17">
        <f t="shared" si="220"/>
        <v>6.7</v>
      </c>
      <c r="NW3" s="18">
        <f t="shared" si="221"/>
        <v>6.7</v>
      </c>
      <c r="NX3" s="1029" t="str">
        <f t="shared" ref="NX3:NX26" si="227">TEXT(NW3,"0.0")</f>
        <v>6.7</v>
      </c>
      <c r="NY3" s="22" t="str">
        <f t="shared" si="222"/>
        <v>C+</v>
      </c>
      <c r="NZ3" s="20">
        <f t="shared" si="223"/>
        <v>2.5</v>
      </c>
      <c r="OA3" s="20" t="str">
        <f t="shared" si="224"/>
        <v>2.5</v>
      </c>
      <c r="OB3" s="46">
        <v>2</v>
      </c>
      <c r="OC3" s="416">
        <v>2</v>
      </c>
      <c r="OD3" s="417">
        <v>7.3</v>
      </c>
      <c r="OE3" s="65">
        <v>7</v>
      </c>
      <c r="OF3" s="65"/>
      <c r="OG3" s="17">
        <f t="shared" ref="OG3:OG26" si="228">ROUND((OD3*0.4+OE3*0.6),1)</f>
        <v>7.1</v>
      </c>
      <c r="OH3" s="18">
        <f t="shared" ref="OH3:OH26" si="229">ROUND(MAX((OD3*0.4+OE3*0.6),(OD3*0.4+OF3*0.6)),1)</f>
        <v>7.1</v>
      </c>
      <c r="OI3" s="1032" t="str">
        <f t="shared" ref="OI3:OI26" si="230">TEXT(OH3,"0.0")</f>
        <v>7.1</v>
      </c>
      <c r="OJ3" s="22" t="str">
        <f t="shared" ref="OJ3:OJ26" si="231">IF(OH3&gt;=8.5,"A",IF(OH3&gt;=8,"B+",IF(OH3&gt;=7,"B",IF(OH3&gt;=6.5,"C+",IF(OH3&gt;=5.5,"C",IF(OH3&gt;=5,"D+",IF(OH3&gt;=4,"D","F")))))))</f>
        <v>B</v>
      </c>
      <c r="OK3" s="20">
        <f t="shared" ref="OK3:OK26" si="232">IF(OJ3="A",4,IF(OJ3="B+",3.5,IF(OJ3="B",3,IF(OJ3="C+",2.5,IF(OJ3="C",2,IF(OJ3="D+",1.5,IF(OJ3="D",1,0)))))))</f>
        <v>3</v>
      </c>
      <c r="OL3" s="20" t="str">
        <f t="shared" ref="OL3:OL26" si="233">TEXT(OK3,"0.0")</f>
        <v>3.0</v>
      </c>
      <c r="OM3" s="46">
        <v>3</v>
      </c>
      <c r="ON3" s="416">
        <v>3</v>
      </c>
      <c r="OO3" s="417">
        <v>7.7</v>
      </c>
      <c r="OP3" s="65">
        <v>8</v>
      </c>
      <c r="OQ3" s="65"/>
      <c r="OR3" s="17">
        <f t="shared" ref="OR3:OR26" si="234">ROUND((OO3*0.4+OP3*0.6),1)</f>
        <v>7.9</v>
      </c>
      <c r="OS3" s="18">
        <f t="shared" ref="OS3:OS26" si="235">ROUND(MAX((OO3*0.4+OP3*0.6),(OO3*0.4+OQ3*0.6)),1)</f>
        <v>7.9</v>
      </c>
      <c r="OT3" s="1032" t="str">
        <f t="shared" ref="OT3:OT26" si="236">TEXT(OS3,"0.0")</f>
        <v>7.9</v>
      </c>
      <c r="OU3" s="22" t="str">
        <f t="shared" ref="OU3:OU26" si="237">IF(OS3&gt;=8.5,"A",IF(OS3&gt;=8,"B+",IF(OS3&gt;=7,"B",IF(OS3&gt;=6.5,"C+",IF(OS3&gt;=5.5,"C",IF(OS3&gt;=5,"D+",IF(OS3&gt;=4,"D","F")))))))</f>
        <v>B</v>
      </c>
      <c r="OV3" s="20">
        <f t="shared" ref="OV3:OV26" si="238">IF(OU3="A",4,IF(OU3="B+",3.5,IF(OU3="B",3,IF(OU3="C+",2.5,IF(OU3="C",2,IF(OU3="D+",1.5,IF(OU3="D",1,0)))))))</f>
        <v>3</v>
      </c>
      <c r="OW3" s="20" t="str">
        <f t="shared" ref="OW3:OW26" si="239">TEXT(OV3,"0.0")</f>
        <v>3.0</v>
      </c>
      <c r="OX3" s="46">
        <v>4</v>
      </c>
      <c r="OY3" s="416">
        <v>4</v>
      </c>
      <c r="OZ3" s="515">
        <f t="shared" ref="OZ3:OZ26" si="240">NF3+NQ3+OB3+OM3+OX3</f>
        <v>16</v>
      </c>
      <c r="PA3" s="35">
        <f t="shared" ref="PA3:PA26" si="241">(ND3*NF3+NO3*NQ3+NZ3*OB3+OK3*OM3+OV3*OX3)/OZ3</f>
        <v>2.9375</v>
      </c>
      <c r="PB3" s="36" t="str">
        <f t="shared" ref="PB3:PB26" si="242">TEXT(PA3,"0.00")</f>
        <v>2.94</v>
      </c>
      <c r="PC3" s="65" t="str">
        <f t="shared" ref="PC3:PC26" si="243">IF(AND(PA3&lt;1),"Cảnh báo KQHT","Lên lớp")</f>
        <v>Lên lớp</v>
      </c>
      <c r="PD3" s="501">
        <f t="shared" ref="PD3:PD26" si="244">MM3+OZ3</f>
        <v>92</v>
      </c>
      <c r="PE3" s="35">
        <f t="shared" ref="PE3:PE26" si="245">(BU3*BV3+FB3*FC3+IW3*IX3+MI3*MJ3+PA3*OZ3)/PD3</f>
        <v>2.4673913043478262</v>
      </c>
      <c r="PF3" s="36" t="str">
        <f t="shared" ref="PF3:PF26" si="246">TEXT(PE3,"0.00")</f>
        <v>2.47</v>
      </c>
      <c r="PG3" s="799">
        <f t="shared" ref="PG3:PG26" si="247">NG3+NR3+OC3+ON3+OY3</f>
        <v>16</v>
      </c>
      <c r="PH3" s="1105">
        <f t="shared" ref="PH3:PH26" si="248" xml:space="preserve"> (OY3*OS3+ON3*OH3+OC3*NW3+NR3*NL3+NG3*NA3)/PG3</f>
        <v>7.4249999999999998</v>
      </c>
      <c r="PI3" s="800">
        <f t="shared" ref="PI3:PI26" si="249" xml:space="preserve"> (ND3*NG3+NO3*NR3+NZ3*OC3+OK3*ON3+OV3*OY3)/PG3</f>
        <v>2.9375</v>
      </c>
      <c r="PJ3" s="801">
        <f t="shared" ref="PJ3:PJ26" si="250">MR3+PG3</f>
        <v>92</v>
      </c>
      <c r="PK3" s="1107">
        <f t="shared" ref="PK3:PK26" si="251" xml:space="preserve"> (PH3*PG3+MR3*MS3)/PJ3</f>
        <v>6.7086956521739127</v>
      </c>
      <c r="PL3" s="802">
        <f t="shared" ref="PL3:PL26" si="252" xml:space="preserve"> (MR3*MT3+PI3*PG3)/PJ3</f>
        <v>2.4673913043478262</v>
      </c>
      <c r="PM3" s="65" t="str">
        <f t="shared" ref="PM3:PM26" si="253">IF(AND(PL3&lt;1.6),"Cảnh báo KQHT","Lên lớp")</f>
        <v>Lên lớp</v>
      </c>
      <c r="PN3" s="454"/>
      <c r="PO3" s="417">
        <v>5.7</v>
      </c>
      <c r="PP3" s="599">
        <v>7</v>
      </c>
      <c r="PQ3" s="599"/>
      <c r="PR3" s="17">
        <f t="shared" ref="PR3:PR26" si="254">ROUND((PO3*0.4+PP3*0.6),1)</f>
        <v>6.5</v>
      </c>
      <c r="PS3" s="18">
        <f t="shared" ref="PS3:PS26" si="255">ROUND(MAX((PO3*0.4+PP3*0.6),(PO3*0.4+PQ3*0.6)),1)</f>
        <v>6.5</v>
      </c>
      <c r="PT3" s="1032" t="str">
        <f t="shared" ref="PT3:PT26" si="256">TEXT(PS3,"0.0")</f>
        <v>6.5</v>
      </c>
      <c r="PU3" s="22" t="str">
        <f t="shared" ref="PU3:PU26" si="257">IF(PS3&gt;=8.5,"A",IF(PS3&gt;=8,"B+",IF(PS3&gt;=7,"B",IF(PS3&gt;=6.5,"C+",IF(PS3&gt;=5.5,"C",IF(PS3&gt;=5,"D+",IF(PS3&gt;=4,"D","F")))))))</f>
        <v>C+</v>
      </c>
      <c r="PV3" s="20">
        <f t="shared" ref="PV3:PV26" si="258">IF(PU3="A",4,IF(PU3="B+",3.5,IF(PU3="B",3,IF(PU3="C+",2.5,IF(PU3="C",2,IF(PU3="D+",1.5,IF(PU3="D",1,0)))))))</f>
        <v>2.5</v>
      </c>
      <c r="PW3" s="20" t="str">
        <f t="shared" ref="PW3:PW26" si="259">TEXT(PV3,"0.0")</f>
        <v>2.5</v>
      </c>
      <c r="PX3" s="46">
        <v>3</v>
      </c>
      <c r="PY3" s="416">
        <v>3</v>
      </c>
      <c r="PZ3" s="715">
        <v>7.1</v>
      </c>
      <c r="QA3" s="460">
        <v>7</v>
      </c>
      <c r="QB3" s="1080">
        <f t="shared" ref="QB3:QB26" si="260">ROUND((PZ3*0.4+QA3*0.6),1)</f>
        <v>7</v>
      </c>
      <c r="QC3" s="1192" t="str">
        <f t="shared" ref="QC3:QC26" si="261">TEXT(QB3,"0.0")</f>
        <v>7.0</v>
      </c>
      <c r="QD3" s="1147" t="str">
        <f t="shared" ref="QD3:QD26" si="262">IF(QB3&gt;=8.5,"A",IF(QB3&gt;=8,"B+",IF(QB3&gt;=7,"B",IF(QB3&gt;=6.5,"C+",IF(QB3&gt;=5.5,"C",IF(QB3&gt;=5,"D+",IF(QB3&gt;=4,"D","F")))))))</f>
        <v>B</v>
      </c>
      <c r="QE3" s="1149">
        <f t="shared" ref="QE3:QE26" si="263">IF(QD3="A",4,IF(QD3="B+",3.5,IF(QD3="B",3,IF(QD3="C+",2.5,IF(QD3="C",2,IF(QD3="D+",1.5,IF(QD3="D",1,0)))))))</f>
        <v>3</v>
      </c>
      <c r="QF3" s="1149" t="str">
        <f t="shared" ref="QF3:QF26" si="264">TEXT(QE3,"0.0")</f>
        <v>3.0</v>
      </c>
      <c r="QG3" s="1151">
        <v>5</v>
      </c>
      <c r="QH3" s="451">
        <v>5</v>
      </c>
      <c r="QI3" s="289">
        <f t="shared" ref="QI3:QI26" si="265">PX3+QG3</f>
        <v>8</v>
      </c>
      <c r="QJ3" s="35">
        <f t="shared" ref="QJ3:QJ26" si="266">(PV3*PX3+QE3*QG3)/QI3</f>
        <v>2.8125</v>
      </c>
      <c r="QK3" s="36" t="str">
        <f t="shared" ref="QK3:QK26" si="267">TEXT(QJ3,"0.00")</f>
        <v>2.81</v>
      </c>
      <c r="QL3" s="1159" t="str">
        <f t="shared" ref="QL3:QL26" si="268">IF(AND(QJ3&lt;1),"Cảnh báo KQHT","Lên lớp")</f>
        <v>Lên lớp</v>
      </c>
      <c r="QM3" s="290">
        <f t="shared" ref="QM3:QM26" si="269">PY3+QH3</f>
        <v>8</v>
      </c>
      <c r="QN3" s="291">
        <f xml:space="preserve"> (PV3*PY3+QE3*QH3)/QM3</f>
        <v>2.8125</v>
      </c>
    </row>
    <row r="4" spans="1:456" ht="18.75" customHeight="1">
      <c r="A4" s="108">
        <v>5</v>
      </c>
      <c r="B4" s="109" t="s">
        <v>156</v>
      </c>
      <c r="C4" s="114" t="s">
        <v>306</v>
      </c>
      <c r="D4" s="117" t="s">
        <v>161</v>
      </c>
      <c r="E4" s="703" t="s">
        <v>162</v>
      </c>
      <c r="F4" s="150"/>
      <c r="G4" s="110" t="s">
        <v>227</v>
      </c>
      <c r="H4" s="110" t="s">
        <v>34</v>
      </c>
      <c r="I4" s="111" t="s">
        <v>364</v>
      </c>
      <c r="J4" s="436">
        <v>8</v>
      </c>
      <c r="K4" s="327" t="str">
        <f t="shared" si="0"/>
        <v>8.0</v>
      </c>
      <c r="L4" s="465" t="str">
        <f t="shared" si="225"/>
        <v>B+</v>
      </c>
      <c r="M4" s="466">
        <f t="shared" si="226"/>
        <v>3.5</v>
      </c>
      <c r="N4" s="436">
        <v>6.4</v>
      </c>
      <c r="O4" s="327" t="str">
        <f t="shared" si="1"/>
        <v>6.4</v>
      </c>
      <c r="P4" s="465" t="str">
        <f t="shared" si="2"/>
        <v>C</v>
      </c>
      <c r="Q4" s="466">
        <f t="shared" si="3"/>
        <v>2</v>
      </c>
      <c r="R4" s="12">
        <v>8</v>
      </c>
      <c r="S4" s="13">
        <v>8</v>
      </c>
      <c r="T4" s="14"/>
      <c r="U4" s="11">
        <f t="shared" si="4"/>
        <v>8</v>
      </c>
      <c r="V4" s="16">
        <f t="shared" si="5"/>
        <v>8</v>
      </c>
      <c r="W4" s="327" t="str">
        <f t="shared" si="6"/>
        <v>8.0</v>
      </c>
      <c r="X4" s="22" t="str">
        <f t="shared" si="7"/>
        <v>B+</v>
      </c>
      <c r="Y4" s="20">
        <f t="shared" si="8"/>
        <v>3.5</v>
      </c>
      <c r="Z4" s="39" t="str">
        <f t="shared" si="9"/>
        <v>3.5</v>
      </c>
      <c r="AA4" s="46">
        <v>2</v>
      </c>
      <c r="AB4" s="92">
        <v>2</v>
      </c>
      <c r="AC4" s="12">
        <v>7</v>
      </c>
      <c r="AD4" s="13">
        <v>5</v>
      </c>
      <c r="AE4" s="14"/>
      <c r="AF4" s="11">
        <f t="shared" si="10"/>
        <v>5.8</v>
      </c>
      <c r="AG4" s="16">
        <f t="shared" si="11"/>
        <v>5.8</v>
      </c>
      <c r="AH4" s="327" t="str">
        <f t="shared" si="12"/>
        <v>5.8</v>
      </c>
      <c r="AI4" s="22" t="str">
        <f t="shared" si="13"/>
        <v>C</v>
      </c>
      <c r="AJ4" s="20">
        <f t="shared" si="14"/>
        <v>2</v>
      </c>
      <c r="AK4" s="39" t="str">
        <f t="shared" si="15"/>
        <v>2.0</v>
      </c>
      <c r="AL4" s="8">
        <v>3</v>
      </c>
      <c r="AM4" s="298">
        <v>3</v>
      </c>
      <c r="AN4" s="12">
        <v>5.7</v>
      </c>
      <c r="AO4" s="13">
        <v>6</v>
      </c>
      <c r="AP4" s="14"/>
      <c r="AQ4" s="11">
        <f t="shared" si="16"/>
        <v>5.9</v>
      </c>
      <c r="AR4" s="16">
        <f t="shared" si="17"/>
        <v>5.9</v>
      </c>
      <c r="AS4" s="327" t="str">
        <f t="shared" si="18"/>
        <v>5.9</v>
      </c>
      <c r="AT4" s="22" t="str">
        <f t="shared" si="19"/>
        <v>C</v>
      </c>
      <c r="AU4" s="20">
        <f t="shared" si="20"/>
        <v>2</v>
      </c>
      <c r="AV4" s="39" t="str">
        <f t="shared" si="21"/>
        <v>2.0</v>
      </c>
      <c r="AW4" s="69">
        <v>3</v>
      </c>
      <c r="AX4" s="92">
        <v>3</v>
      </c>
      <c r="AY4" s="27">
        <v>6.6</v>
      </c>
      <c r="AZ4" s="28">
        <v>5</v>
      </c>
      <c r="BA4" s="29"/>
      <c r="BB4" s="11">
        <f t="shared" si="22"/>
        <v>5.6</v>
      </c>
      <c r="BC4" s="16">
        <f t="shared" si="23"/>
        <v>5.6</v>
      </c>
      <c r="BD4" s="327" t="str">
        <f t="shared" si="24"/>
        <v>5.6</v>
      </c>
      <c r="BE4" s="22" t="str">
        <f t="shared" si="25"/>
        <v>C</v>
      </c>
      <c r="BF4" s="20">
        <f t="shared" si="26"/>
        <v>2</v>
      </c>
      <c r="BG4" s="39" t="str">
        <f t="shared" si="27"/>
        <v>2.0</v>
      </c>
      <c r="BH4" s="46">
        <v>3</v>
      </c>
      <c r="BI4" s="92">
        <v>3</v>
      </c>
      <c r="BJ4" s="12">
        <v>8</v>
      </c>
      <c r="BK4" s="13">
        <v>5</v>
      </c>
      <c r="BL4" s="14"/>
      <c r="BM4" s="11">
        <f t="shared" si="28"/>
        <v>6.2</v>
      </c>
      <c r="BN4" s="16">
        <f t="shared" si="29"/>
        <v>6.2</v>
      </c>
      <c r="BO4" s="327" t="str">
        <f t="shared" si="30"/>
        <v>6.2</v>
      </c>
      <c r="BP4" s="22" t="str">
        <f t="shared" si="31"/>
        <v>C</v>
      </c>
      <c r="BQ4" s="20">
        <f t="shared" si="32"/>
        <v>2</v>
      </c>
      <c r="BR4" s="39" t="str">
        <f t="shared" si="33"/>
        <v>2.0</v>
      </c>
      <c r="BS4" s="46">
        <v>5</v>
      </c>
      <c r="BT4" s="92">
        <v>5</v>
      </c>
      <c r="BU4" s="289">
        <f t="shared" si="34"/>
        <v>16</v>
      </c>
      <c r="BV4" s="35">
        <f t="shared" si="35"/>
        <v>2.1875</v>
      </c>
      <c r="BW4" s="36" t="str">
        <f t="shared" si="36"/>
        <v>2.19</v>
      </c>
      <c r="BX4" s="37" t="str">
        <f t="shared" si="37"/>
        <v>Lên lớp</v>
      </c>
      <c r="BY4" s="290">
        <f t="shared" si="38"/>
        <v>16</v>
      </c>
      <c r="BZ4" s="291">
        <f t="shared" si="39"/>
        <v>2.1875</v>
      </c>
      <c r="CA4" s="37" t="str">
        <f t="shared" si="40"/>
        <v>Lên lớp</v>
      </c>
      <c r="CB4" s="391"/>
      <c r="CC4" s="337">
        <v>6.8</v>
      </c>
      <c r="CD4" s="65">
        <v>7</v>
      </c>
      <c r="CE4" s="65"/>
      <c r="CF4" s="17">
        <f t="shared" si="41"/>
        <v>6.9</v>
      </c>
      <c r="CG4" s="18">
        <f t="shared" si="42"/>
        <v>6.9</v>
      </c>
      <c r="CH4" s="323" t="str">
        <f t="shared" si="43"/>
        <v>6.9</v>
      </c>
      <c r="CI4" s="22" t="str">
        <f t="shared" si="44"/>
        <v>C+</v>
      </c>
      <c r="CJ4" s="20">
        <f t="shared" si="45"/>
        <v>2.5</v>
      </c>
      <c r="CK4" s="20" t="str">
        <f t="shared" si="46"/>
        <v>2.5</v>
      </c>
      <c r="CL4" s="46">
        <v>3</v>
      </c>
      <c r="CM4" s="95">
        <v>3</v>
      </c>
      <c r="CN4" s="417">
        <v>5.6</v>
      </c>
      <c r="CO4" s="65">
        <v>8</v>
      </c>
      <c r="CP4" s="65"/>
      <c r="CQ4" s="17">
        <f t="shared" si="47"/>
        <v>7</v>
      </c>
      <c r="CR4" s="18">
        <f t="shared" si="48"/>
        <v>7</v>
      </c>
      <c r="CS4" s="323" t="str">
        <f t="shared" si="49"/>
        <v>7.0</v>
      </c>
      <c r="CT4" s="22" t="str">
        <f t="shared" si="50"/>
        <v>B</v>
      </c>
      <c r="CU4" s="20">
        <f t="shared" si="51"/>
        <v>3</v>
      </c>
      <c r="CV4" s="20" t="str">
        <f t="shared" si="52"/>
        <v>3.0</v>
      </c>
      <c r="CW4" s="46">
        <v>3</v>
      </c>
      <c r="CX4" s="416">
        <v>3</v>
      </c>
      <c r="CY4" s="417">
        <v>6.8</v>
      </c>
      <c r="CZ4" s="86">
        <v>9</v>
      </c>
      <c r="DA4" s="45"/>
      <c r="DB4" s="17">
        <f t="shared" si="53"/>
        <v>8.1</v>
      </c>
      <c r="DC4" s="18">
        <f t="shared" si="54"/>
        <v>8.1</v>
      </c>
      <c r="DD4" s="1028" t="str">
        <f t="shared" si="55"/>
        <v>8.1</v>
      </c>
      <c r="DE4" s="22" t="str">
        <f t="shared" si="56"/>
        <v>B+</v>
      </c>
      <c r="DF4" s="20">
        <f t="shared" si="57"/>
        <v>3.5</v>
      </c>
      <c r="DG4" s="20" t="str">
        <f t="shared" si="58"/>
        <v>3.5</v>
      </c>
      <c r="DH4" s="46">
        <v>2</v>
      </c>
      <c r="DI4" s="416">
        <v>2</v>
      </c>
      <c r="DJ4" s="417">
        <v>7.3</v>
      </c>
      <c r="DK4" s="65">
        <v>8</v>
      </c>
      <c r="DL4" s="45"/>
      <c r="DM4" s="17">
        <f t="shared" si="59"/>
        <v>7.7</v>
      </c>
      <c r="DN4" s="18">
        <f t="shared" si="60"/>
        <v>7.7</v>
      </c>
      <c r="DO4" s="1028" t="str">
        <f t="shared" si="61"/>
        <v>7.7</v>
      </c>
      <c r="DP4" s="22" t="str">
        <f t="shared" si="62"/>
        <v>B</v>
      </c>
      <c r="DQ4" s="20">
        <f t="shared" si="63"/>
        <v>3</v>
      </c>
      <c r="DR4" s="20" t="str">
        <f t="shared" si="64"/>
        <v>3.0</v>
      </c>
      <c r="DS4" s="46">
        <v>3</v>
      </c>
      <c r="DT4" s="416">
        <v>3</v>
      </c>
      <c r="DU4" s="467">
        <v>7.6</v>
      </c>
      <c r="DV4" s="86">
        <v>7</v>
      </c>
      <c r="DW4" s="45"/>
      <c r="DX4" s="17">
        <f t="shared" si="65"/>
        <v>7.2</v>
      </c>
      <c r="DY4" s="18">
        <f t="shared" si="66"/>
        <v>7.2</v>
      </c>
      <c r="DZ4" s="1028" t="str">
        <f t="shared" si="67"/>
        <v>7.2</v>
      </c>
      <c r="EA4" s="22" t="str">
        <f t="shared" si="68"/>
        <v>B</v>
      </c>
      <c r="EB4" s="20">
        <f t="shared" si="69"/>
        <v>3</v>
      </c>
      <c r="EC4" s="20" t="str">
        <f t="shared" si="70"/>
        <v>3.0</v>
      </c>
      <c r="ED4" s="46">
        <v>2</v>
      </c>
      <c r="EE4" s="416">
        <v>2</v>
      </c>
      <c r="EF4" s="417">
        <v>7.6</v>
      </c>
      <c r="EG4" s="65">
        <v>8</v>
      </c>
      <c r="EH4" s="45"/>
      <c r="EI4" s="17">
        <f t="shared" si="71"/>
        <v>7.8</v>
      </c>
      <c r="EJ4" s="18">
        <f t="shared" si="72"/>
        <v>7.8</v>
      </c>
      <c r="EK4" s="1028" t="str">
        <f t="shared" si="73"/>
        <v>7.8</v>
      </c>
      <c r="EL4" s="22" t="str">
        <f t="shared" si="74"/>
        <v>B</v>
      </c>
      <c r="EM4" s="20">
        <f t="shared" si="75"/>
        <v>3</v>
      </c>
      <c r="EN4" s="20" t="str">
        <f t="shared" si="76"/>
        <v>3.0</v>
      </c>
      <c r="EO4" s="46">
        <v>2</v>
      </c>
      <c r="EP4" s="416">
        <v>2</v>
      </c>
      <c r="EQ4" s="417">
        <v>8.8000000000000007</v>
      </c>
      <c r="ER4" s="86">
        <v>5</v>
      </c>
      <c r="ES4" s="65"/>
      <c r="ET4" s="17">
        <f t="shared" si="77"/>
        <v>6.5</v>
      </c>
      <c r="EU4" s="18">
        <f t="shared" si="78"/>
        <v>6.5</v>
      </c>
      <c r="EV4" s="1028" t="str">
        <f t="shared" si="79"/>
        <v>6.5</v>
      </c>
      <c r="EW4" s="22" t="str">
        <f t="shared" si="80"/>
        <v>C+</v>
      </c>
      <c r="EX4" s="20">
        <f t="shared" si="81"/>
        <v>2.5</v>
      </c>
      <c r="EY4" s="20" t="str">
        <f t="shared" si="82"/>
        <v>2.5</v>
      </c>
      <c r="EZ4" s="46">
        <v>2</v>
      </c>
      <c r="FA4" s="416">
        <v>2</v>
      </c>
      <c r="FB4" s="515">
        <f t="shared" si="83"/>
        <v>17</v>
      </c>
      <c r="FC4" s="35">
        <f t="shared" si="84"/>
        <v>2.9117647058823528</v>
      </c>
      <c r="FD4" s="36" t="str">
        <f t="shared" si="85"/>
        <v>2.91</v>
      </c>
      <c r="FE4" s="86" t="str">
        <f t="shared" si="86"/>
        <v>Lên lớp</v>
      </c>
      <c r="FF4" s="501">
        <f t="shared" si="87"/>
        <v>33</v>
      </c>
      <c r="FG4" s="35">
        <f t="shared" si="88"/>
        <v>2.5606060606060606</v>
      </c>
      <c r="FH4" s="36" t="str">
        <f t="shared" si="89"/>
        <v>2.56</v>
      </c>
      <c r="FI4" s="530">
        <f t="shared" si="90"/>
        <v>33</v>
      </c>
      <c r="FJ4" s="502">
        <f t="shared" si="91"/>
        <v>2.5606060606060606</v>
      </c>
      <c r="FK4" s="503" t="str">
        <f t="shared" si="92"/>
        <v>Lên lớp</v>
      </c>
      <c r="FL4" s="542"/>
      <c r="FM4" s="417">
        <v>7.4</v>
      </c>
      <c r="FN4" s="86">
        <v>6</v>
      </c>
      <c r="FO4" s="65"/>
      <c r="FP4" s="17">
        <f t="shared" si="93"/>
        <v>6.6</v>
      </c>
      <c r="FQ4" s="18">
        <f t="shared" si="94"/>
        <v>6.6</v>
      </c>
      <c r="FR4" s="1028" t="str">
        <f t="shared" si="95"/>
        <v>6.6</v>
      </c>
      <c r="FS4" s="22" t="str">
        <f t="shared" si="96"/>
        <v>C+</v>
      </c>
      <c r="FT4" s="20">
        <f t="shared" si="97"/>
        <v>2.5</v>
      </c>
      <c r="FU4" s="20" t="str">
        <f t="shared" si="98"/>
        <v>2.5</v>
      </c>
      <c r="FV4" s="46">
        <v>2</v>
      </c>
      <c r="FW4" s="416">
        <v>2</v>
      </c>
      <c r="FX4" s="585">
        <v>8.3000000000000007</v>
      </c>
      <c r="FY4" s="604">
        <v>7</v>
      </c>
      <c r="FZ4" s="604"/>
      <c r="GA4" s="17">
        <f t="shared" si="99"/>
        <v>7.5</v>
      </c>
      <c r="GB4" s="18">
        <f t="shared" si="100"/>
        <v>7.5</v>
      </c>
      <c r="GC4" s="1029" t="str">
        <f t="shared" si="101"/>
        <v>7.5</v>
      </c>
      <c r="GD4" s="22" t="str">
        <f t="shared" si="102"/>
        <v>B</v>
      </c>
      <c r="GE4" s="20">
        <f t="shared" si="103"/>
        <v>3</v>
      </c>
      <c r="GF4" s="20" t="str">
        <f t="shared" si="104"/>
        <v>3.0</v>
      </c>
      <c r="GG4" s="46">
        <v>2</v>
      </c>
      <c r="GH4" s="416">
        <v>2</v>
      </c>
      <c r="GI4" s="417">
        <v>8.1999999999999993</v>
      </c>
      <c r="GJ4" s="65">
        <v>8</v>
      </c>
      <c r="GK4" s="65"/>
      <c r="GL4" s="17">
        <f t="shared" si="105"/>
        <v>8.1</v>
      </c>
      <c r="GM4" s="18">
        <f t="shared" si="106"/>
        <v>8.1</v>
      </c>
      <c r="GN4" s="1029" t="str">
        <f t="shared" si="107"/>
        <v>8.1</v>
      </c>
      <c r="GO4" s="22" t="str">
        <f t="shared" si="108"/>
        <v>B+</v>
      </c>
      <c r="GP4" s="20">
        <f t="shared" si="109"/>
        <v>3.5</v>
      </c>
      <c r="GQ4" s="20" t="str">
        <f t="shared" si="110"/>
        <v>3.5</v>
      </c>
      <c r="GR4" s="46">
        <v>3</v>
      </c>
      <c r="GS4" s="416">
        <v>3</v>
      </c>
      <c r="GT4" s="417">
        <v>7.6</v>
      </c>
      <c r="GU4" s="599">
        <v>8</v>
      </c>
      <c r="GV4" s="599"/>
      <c r="GW4" s="17">
        <f t="shared" si="111"/>
        <v>7.8</v>
      </c>
      <c r="GX4" s="18">
        <f t="shared" si="112"/>
        <v>7.8</v>
      </c>
      <c r="GY4" s="1028" t="str">
        <f t="shared" si="113"/>
        <v>7.8</v>
      </c>
      <c r="GZ4" s="22" t="str">
        <f t="shared" si="114"/>
        <v>B</v>
      </c>
      <c r="HA4" s="20">
        <f t="shared" si="115"/>
        <v>3</v>
      </c>
      <c r="HB4" s="20" t="str">
        <f t="shared" si="116"/>
        <v>3.0</v>
      </c>
      <c r="HC4" s="46">
        <v>4</v>
      </c>
      <c r="HD4" s="416">
        <v>4</v>
      </c>
      <c r="HE4" s="417">
        <v>7.7</v>
      </c>
      <c r="HF4" s="65">
        <v>7</v>
      </c>
      <c r="HG4" s="65"/>
      <c r="HH4" s="17">
        <f t="shared" si="117"/>
        <v>7.3</v>
      </c>
      <c r="HI4" s="18">
        <f t="shared" si="118"/>
        <v>7.3</v>
      </c>
      <c r="HJ4" s="1029" t="str">
        <f t="shared" si="119"/>
        <v>7.3</v>
      </c>
      <c r="HK4" s="22" t="str">
        <f t="shared" si="120"/>
        <v>B</v>
      </c>
      <c r="HL4" s="20">
        <f t="shared" si="121"/>
        <v>3</v>
      </c>
      <c r="HM4" s="20" t="str">
        <f t="shared" si="122"/>
        <v>3.0</v>
      </c>
      <c r="HN4" s="46">
        <v>2</v>
      </c>
      <c r="HO4" s="416">
        <v>2</v>
      </c>
      <c r="HP4" s="660">
        <v>7.7</v>
      </c>
      <c r="HQ4" s="599">
        <v>7</v>
      </c>
      <c r="HR4" s="599"/>
      <c r="HS4" s="17">
        <f t="shared" si="123"/>
        <v>7.3</v>
      </c>
      <c r="HT4" s="18">
        <f t="shared" si="124"/>
        <v>7.3</v>
      </c>
      <c r="HU4" s="1028" t="str">
        <f t="shared" si="125"/>
        <v>7.3</v>
      </c>
      <c r="HV4" s="22" t="str">
        <f t="shared" si="126"/>
        <v>B</v>
      </c>
      <c r="HW4" s="20">
        <f t="shared" si="127"/>
        <v>3</v>
      </c>
      <c r="HX4" s="20" t="str">
        <f t="shared" si="128"/>
        <v>3.0</v>
      </c>
      <c r="HY4" s="46">
        <v>3</v>
      </c>
      <c r="HZ4" s="416">
        <v>3</v>
      </c>
      <c r="IA4" s="660">
        <v>7.6</v>
      </c>
      <c r="IB4" s="599">
        <v>6</v>
      </c>
      <c r="IC4" s="599"/>
      <c r="ID4" s="17">
        <f t="shared" si="129"/>
        <v>6.6</v>
      </c>
      <c r="IE4" s="18">
        <f t="shared" si="130"/>
        <v>6.6</v>
      </c>
      <c r="IF4" s="1029" t="str">
        <f t="shared" si="131"/>
        <v>6.6</v>
      </c>
      <c r="IG4" s="22" t="str">
        <f t="shared" si="132"/>
        <v>C+</v>
      </c>
      <c r="IH4" s="20">
        <f t="shared" si="133"/>
        <v>2.5</v>
      </c>
      <c r="II4" s="20" t="str">
        <f t="shared" si="134"/>
        <v>2.5</v>
      </c>
      <c r="IJ4" s="46">
        <v>3</v>
      </c>
      <c r="IK4" s="416">
        <v>3</v>
      </c>
      <c r="IL4" s="417">
        <v>8.3000000000000007</v>
      </c>
      <c r="IM4" s="599">
        <v>7</v>
      </c>
      <c r="IN4" s="599"/>
      <c r="IO4" s="17">
        <f t="shared" si="135"/>
        <v>7.5</v>
      </c>
      <c r="IP4" s="18">
        <f t="shared" si="136"/>
        <v>7.5</v>
      </c>
      <c r="IQ4" s="1028" t="str">
        <f t="shared" si="137"/>
        <v>7.5</v>
      </c>
      <c r="IR4" s="22" t="str">
        <f t="shared" si="138"/>
        <v>B</v>
      </c>
      <c r="IS4" s="20">
        <f t="shared" si="139"/>
        <v>3</v>
      </c>
      <c r="IT4" s="20" t="str">
        <f t="shared" si="140"/>
        <v>3.0</v>
      </c>
      <c r="IU4" s="46">
        <v>4</v>
      </c>
      <c r="IV4" s="416">
        <v>4</v>
      </c>
      <c r="IW4" s="515">
        <f t="shared" si="141"/>
        <v>23</v>
      </c>
      <c r="IX4" s="35">
        <f t="shared" si="142"/>
        <v>2.9565217391304346</v>
      </c>
      <c r="IY4" s="36" t="str">
        <f t="shared" si="143"/>
        <v>2.96</v>
      </c>
      <c r="IZ4" s="37" t="str">
        <f t="shared" si="144"/>
        <v>Lên lớp</v>
      </c>
      <c r="JA4" s="501">
        <f t="shared" si="145"/>
        <v>56</v>
      </c>
      <c r="JB4" s="690">
        <f t="shared" si="146"/>
        <v>2.7232142857142856</v>
      </c>
      <c r="JC4" s="36" t="str">
        <f t="shared" si="147"/>
        <v>2.72</v>
      </c>
      <c r="JD4" s="290">
        <f t="shared" si="148"/>
        <v>23</v>
      </c>
      <c r="JE4" s="291">
        <f t="shared" si="149"/>
        <v>2.9565217391304346</v>
      </c>
      <c r="JF4" s="679">
        <f t="shared" si="150"/>
        <v>56</v>
      </c>
      <c r="JG4" s="680">
        <f t="shared" si="151"/>
        <v>2.7232142857142856</v>
      </c>
      <c r="JH4" s="37" t="str">
        <f t="shared" si="152"/>
        <v>Lên lớp</v>
      </c>
      <c r="JJ4" s="417">
        <v>7.4</v>
      </c>
      <c r="JK4" s="65">
        <v>7</v>
      </c>
      <c r="JL4" s="65"/>
      <c r="JM4" s="17">
        <f t="shared" si="153"/>
        <v>7.2</v>
      </c>
      <c r="JN4" s="18">
        <f t="shared" si="154"/>
        <v>7.2</v>
      </c>
      <c r="JO4" s="1028" t="str">
        <f t="shared" si="155"/>
        <v>7.2</v>
      </c>
      <c r="JP4" s="22" t="str">
        <f t="shared" si="156"/>
        <v>B</v>
      </c>
      <c r="JQ4" s="20">
        <f t="shared" si="157"/>
        <v>3</v>
      </c>
      <c r="JR4" s="20" t="str">
        <f t="shared" si="158"/>
        <v>3.0</v>
      </c>
      <c r="JS4" s="46">
        <v>2</v>
      </c>
      <c r="JT4" s="416">
        <v>2</v>
      </c>
      <c r="JU4" s="660">
        <v>8.6999999999999993</v>
      </c>
      <c r="JV4" s="65">
        <v>8</v>
      </c>
      <c r="JW4" s="65"/>
      <c r="JX4" s="17">
        <f t="shared" si="159"/>
        <v>8.3000000000000007</v>
      </c>
      <c r="JY4" s="18">
        <f t="shared" si="160"/>
        <v>8.3000000000000007</v>
      </c>
      <c r="JZ4" s="1028" t="str">
        <f t="shared" si="161"/>
        <v>8.3</v>
      </c>
      <c r="KA4" s="22" t="str">
        <f t="shared" si="162"/>
        <v>B+</v>
      </c>
      <c r="KB4" s="20">
        <f t="shared" si="163"/>
        <v>3.5</v>
      </c>
      <c r="KC4" s="20" t="str">
        <f t="shared" si="164"/>
        <v>3.5</v>
      </c>
      <c r="KD4" s="46">
        <v>4</v>
      </c>
      <c r="KE4" s="416">
        <v>4</v>
      </c>
      <c r="KF4" s="417">
        <v>7.9</v>
      </c>
      <c r="KG4" s="65">
        <v>5</v>
      </c>
      <c r="KH4" s="934">
        <v>7</v>
      </c>
      <c r="KI4" s="17">
        <f t="shared" si="165"/>
        <v>6.2</v>
      </c>
      <c r="KJ4" s="18">
        <f t="shared" si="166"/>
        <v>7.4</v>
      </c>
      <c r="KK4" s="1029" t="str">
        <f t="shared" si="167"/>
        <v>7.4</v>
      </c>
      <c r="KL4" s="22" t="str">
        <f t="shared" si="168"/>
        <v>B</v>
      </c>
      <c r="KM4" s="20">
        <f t="shared" si="169"/>
        <v>3</v>
      </c>
      <c r="KN4" s="20" t="str">
        <f t="shared" si="170"/>
        <v>3.0</v>
      </c>
      <c r="KO4" s="46">
        <v>4</v>
      </c>
      <c r="KP4" s="416">
        <v>4</v>
      </c>
      <c r="KQ4" s="417">
        <v>8.1</v>
      </c>
      <c r="KR4" s="65">
        <v>6</v>
      </c>
      <c r="KS4" s="65"/>
      <c r="KT4" s="17">
        <f t="shared" si="171"/>
        <v>6.8</v>
      </c>
      <c r="KU4" s="18">
        <f t="shared" si="172"/>
        <v>6.8</v>
      </c>
      <c r="KV4" s="1028" t="str">
        <f t="shared" si="173"/>
        <v>6.8</v>
      </c>
      <c r="KW4" s="22" t="str">
        <f t="shared" si="174"/>
        <v>C+</v>
      </c>
      <c r="KX4" s="20">
        <f t="shared" si="175"/>
        <v>2.5</v>
      </c>
      <c r="KY4" s="20" t="str">
        <f t="shared" si="176"/>
        <v>2.5</v>
      </c>
      <c r="KZ4" s="46">
        <v>3</v>
      </c>
      <c r="LA4" s="416">
        <v>3</v>
      </c>
      <c r="LB4" s="417">
        <v>8</v>
      </c>
      <c r="LC4" s="65">
        <v>8</v>
      </c>
      <c r="LD4" s="65"/>
      <c r="LE4" s="17">
        <f t="shared" si="177"/>
        <v>8</v>
      </c>
      <c r="LF4" s="18">
        <f t="shared" si="178"/>
        <v>8</v>
      </c>
      <c r="LG4" s="1029" t="str">
        <f t="shared" si="179"/>
        <v>8.0</v>
      </c>
      <c r="LH4" s="22" t="str">
        <f t="shared" si="180"/>
        <v>B+</v>
      </c>
      <c r="LI4" s="20">
        <f t="shared" si="181"/>
        <v>3.5</v>
      </c>
      <c r="LJ4" s="20" t="str">
        <f t="shared" si="182"/>
        <v>3.5</v>
      </c>
      <c r="LK4" s="46">
        <v>2</v>
      </c>
      <c r="LL4" s="416">
        <v>2</v>
      </c>
      <c r="LM4" s="417">
        <v>7.7</v>
      </c>
      <c r="LN4" s="599">
        <v>7</v>
      </c>
      <c r="LO4" s="599"/>
      <c r="LP4" s="17">
        <f t="shared" si="183"/>
        <v>7.3</v>
      </c>
      <c r="LQ4" s="18">
        <f t="shared" si="184"/>
        <v>7.3</v>
      </c>
      <c r="LR4" s="1028" t="str">
        <f t="shared" si="185"/>
        <v>7.3</v>
      </c>
      <c r="LS4" s="22" t="str">
        <f t="shared" si="186"/>
        <v>B</v>
      </c>
      <c r="LT4" s="20">
        <f t="shared" si="187"/>
        <v>3</v>
      </c>
      <c r="LU4" s="20" t="str">
        <f t="shared" si="188"/>
        <v>3.0</v>
      </c>
      <c r="LV4" s="46">
        <v>2</v>
      </c>
      <c r="LW4" s="416">
        <v>2</v>
      </c>
      <c r="LX4" s="417">
        <v>8</v>
      </c>
      <c r="LY4" s="65">
        <v>8</v>
      </c>
      <c r="LZ4" s="65"/>
      <c r="MA4" s="17">
        <f t="shared" si="189"/>
        <v>8</v>
      </c>
      <c r="MB4" s="18">
        <f t="shared" si="190"/>
        <v>8</v>
      </c>
      <c r="MC4" s="1028" t="str">
        <f t="shared" si="191"/>
        <v>8.0</v>
      </c>
      <c r="MD4" s="22" t="str">
        <f t="shared" si="192"/>
        <v>B+</v>
      </c>
      <c r="ME4" s="20">
        <f t="shared" si="193"/>
        <v>3.5</v>
      </c>
      <c r="MF4" s="20" t="str">
        <f t="shared" si="194"/>
        <v>3.5</v>
      </c>
      <c r="MG4" s="46">
        <v>3</v>
      </c>
      <c r="MH4" s="416">
        <v>3</v>
      </c>
      <c r="MI4" s="515">
        <f t="shared" si="195"/>
        <v>20</v>
      </c>
      <c r="MJ4" s="35">
        <f t="shared" si="196"/>
        <v>3.15</v>
      </c>
      <c r="MK4" s="36" t="str">
        <f t="shared" si="197"/>
        <v>3.15</v>
      </c>
      <c r="ML4" s="65" t="str">
        <f t="shared" si="198"/>
        <v>Lên lớp</v>
      </c>
      <c r="MM4" s="501">
        <f t="shared" si="199"/>
        <v>76</v>
      </c>
      <c r="MN4" s="35">
        <f t="shared" si="200"/>
        <v>2.8355263157894739</v>
      </c>
      <c r="MO4" s="36" t="str">
        <f t="shared" si="201"/>
        <v>2.84</v>
      </c>
      <c r="MP4" s="799">
        <f t="shared" si="202"/>
        <v>20</v>
      </c>
      <c r="MQ4" s="800">
        <f t="shared" si="203"/>
        <v>3.15</v>
      </c>
      <c r="MR4" s="801">
        <f t="shared" si="204"/>
        <v>76</v>
      </c>
      <c r="MS4" s="1031">
        <f t="shared" si="205"/>
        <v>7.1723684210526306</v>
      </c>
      <c r="MT4" s="802">
        <f t="shared" si="206"/>
        <v>2.8355263157894739</v>
      </c>
      <c r="MU4" s="65" t="str">
        <f t="shared" si="207"/>
        <v>Lên lớp</v>
      </c>
      <c r="MV4" s="225"/>
      <c r="MW4" s="417">
        <v>8.3000000000000007</v>
      </c>
      <c r="MX4" s="65">
        <v>9</v>
      </c>
      <c r="MY4" s="65"/>
      <c r="MZ4" s="17">
        <f t="shared" si="208"/>
        <v>8.6999999999999993</v>
      </c>
      <c r="NA4" s="18">
        <f t="shared" si="209"/>
        <v>8.6999999999999993</v>
      </c>
      <c r="NB4" s="1032" t="str">
        <f t="shared" si="210"/>
        <v>8.7</v>
      </c>
      <c r="NC4" s="22" t="str">
        <f t="shared" si="211"/>
        <v>A</v>
      </c>
      <c r="ND4" s="20">
        <f t="shared" si="212"/>
        <v>4</v>
      </c>
      <c r="NE4" s="20" t="str">
        <f t="shared" si="213"/>
        <v>4.0</v>
      </c>
      <c r="NF4" s="46">
        <v>4</v>
      </c>
      <c r="NG4" s="416">
        <v>4</v>
      </c>
      <c r="NH4" s="417">
        <v>8.3000000000000007</v>
      </c>
      <c r="NI4" s="65">
        <v>8</v>
      </c>
      <c r="NJ4" s="65"/>
      <c r="NK4" s="17">
        <f t="shared" si="214"/>
        <v>8.1</v>
      </c>
      <c r="NL4" s="18">
        <f t="shared" si="215"/>
        <v>8.1</v>
      </c>
      <c r="NM4" s="1029" t="str">
        <f t="shared" si="216"/>
        <v>8.1</v>
      </c>
      <c r="NN4" s="22" t="str">
        <f t="shared" si="217"/>
        <v>B+</v>
      </c>
      <c r="NO4" s="20">
        <f t="shared" si="218"/>
        <v>3.5</v>
      </c>
      <c r="NP4" s="20" t="str">
        <f t="shared" si="219"/>
        <v>3.5</v>
      </c>
      <c r="NQ4" s="46">
        <v>3</v>
      </c>
      <c r="NR4" s="416">
        <v>3</v>
      </c>
      <c r="NS4" s="417">
        <v>8.6</v>
      </c>
      <c r="NT4" s="65">
        <v>9</v>
      </c>
      <c r="NU4" s="65"/>
      <c r="NV4" s="17">
        <f t="shared" si="220"/>
        <v>8.8000000000000007</v>
      </c>
      <c r="NW4" s="18">
        <f t="shared" si="221"/>
        <v>8.8000000000000007</v>
      </c>
      <c r="NX4" s="1029" t="str">
        <f t="shared" si="227"/>
        <v>8.8</v>
      </c>
      <c r="NY4" s="22" t="str">
        <f t="shared" si="222"/>
        <v>A</v>
      </c>
      <c r="NZ4" s="20">
        <f t="shared" si="223"/>
        <v>4</v>
      </c>
      <c r="OA4" s="20" t="str">
        <f t="shared" si="224"/>
        <v>4.0</v>
      </c>
      <c r="OB4" s="46">
        <v>2</v>
      </c>
      <c r="OC4" s="416">
        <v>2</v>
      </c>
      <c r="OD4" s="417">
        <v>8.3000000000000007</v>
      </c>
      <c r="OE4" s="65">
        <v>8</v>
      </c>
      <c r="OF4" s="65"/>
      <c r="OG4" s="17">
        <f t="shared" si="228"/>
        <v>8.1</v>
      </c>
      <c r="OH4" s="18">
        <f t="shared" si="229"/>
        <v>8.1</v>
      </c>
      <c r="OI4" s="1032" t="str">
        <f t="shared" si="230"/>
        <v>8.1</v>
      </c>
      <c r="OJ4" s="22" t="str">
        <f t="shared" si="231"/>
        <v>B+</v>
      </c>
      <c r="OK4" s="20">
        <f t="shared" si="232"/>
        <v>3.5</v>
      </c>
      <c r="OL4" s="20" t="str">
        <f t="shared" si="233"/>
        <v>3.5</v>
      </c>
      <c r="OM4" s="46">
        <v>3</v>
      </c>
      <c r="ON4" s="416">
        <v>3</v>
      </c>
      <c r="OO4" s="417">
        <v>8.5</v>
      </c>
      <c r="OP4" s="337">
        <v>8.5</v>
      </c>
      <c r="OQ4" s="65"/>
      <c r="OR4" s="17">
        <f t="shared" si="234"/>
        <v>8.5</v>
      </c>
      <c r="OS4" s="18">
        <f t="shared" si="235"/>
        <v>8.5</v>
      </c>
      <c r="OT4" s="1032" t="str">
        <f t="shared" si="236"/>
        <v>8.5</v>
      </c>
      <c r="OU4" s="22" t="str">
        <f t="shared" si="237"/>
        <v>A</v>
      </c>
      <c r="OV4" s="20">
        <f t="shared" si="238"/>
        <v>4</v>
      </c>
      <c r="OW4" s="20" t="str">
        <f t="shared" si="239"/>
        <v>4.0</v>
      </c>
      <c r="OX4" s="46">
        <v>4</v>
      </c>
      <c r="OY4" s="416">
        <v>4</v>
      </c>
      <c r="OZ4" s="515">
        <f t="shared" si="240"/>
        <v>16</v>
      </c>
      <c r="PA4" s="35">
        <f t="shared" si="241"/>
        <v>3.8125</v>
      </c>
      <c r="PB4" s="36" t="str">
        <f t="shared" si="242"/>
        <v>3.81</v>
      </c>
      <c r="PC4" s="65" t="str">
        <f t="shared" si="243"/>
        <v>Lên lớp</v>
      </c>
      <c r="PD4" s="501">
        <f t="shared" si="244"/>
        <v>92</v>
      </c>
      <c r="PE4" s="35">
        <f t="shared" si="245"/>
        <v>3.0054347826086958</v>
      </c>
      <c r="PF4" s="36" t="str">
        <f t="shared" si="246"/>
        <v>3.01</v>
      </c>
      <c r="PG4" s="799">
        <f t="shared" si="247"/>
        <v>16</v>
      </c>
      <c r="PH4" s="1105">
        <f t="shared" si="248"/>
        <v>8.4375</v>
      </c>
      <c r="PI4" s="800">
        <f t="shared" si="249"/>
        <v>3.8125</v>
      </c>
      <c r="PJ4" s="801">
        <f t="shared" si="250"/>
        <v>92</v>
      </c>
      <c r="PK4" s="1107">
        <f t="shared" si="251"/>
        <v>7.3923913043478251</v>
      </c>
      <c r="PL4" s="802">
        <f t="shared" si="252"/>
        <v>3.0054347826086958</v>
      </c>
      <c r="PM4" s="65" t="str">
        <f t="shared" si="253"/>
        <v>Lên lớp</v>
      </c>
      <c r="PN4" s="454"/>
      <c r="PO4" s="417">
        <v>8</v>
      </c>
      <c r="PP4" s="599">
        <v>8</v>
      </c>
      <c r="PQ4" s="599"/>
      <c r="PR4" s="17">
        <f t="shared" si="254"/>
        <v>8</v>
      </c>
      <c r="PS4" s="18">
        <f t="shared" si="255"/>
        <v>8</v>
      </c>
      <c r="PT4" s="1032" t="str">
        <f t="shared" si="256"/>
        <v>8.0</v>
      </c>
      <c r="PU4" s="22" t="str">
        <f t="shared" si="257"/>
        <v>B+</v>
      </c>
      <c r="PV4" s="20">
        <f t="shared" si="258"/>
        <v>3.5</v>
      </c>
      <c r="PW4" s="20" t="str">
        <f t="shared" si="259"/>
        <v>3.5</v>
      </c>
      <c r="PX4" s="46">
        <v>3</v>
      </c>
      <c r="PY4" s="416">
        <v>3</v>
      </c>
      <c r="PZ4" s="715">
        <v>8.4</v>
      </c>
      <c r="QA4" s="460">
        <v>8</v>
      </c>
      <c r="QB4" s="1080">
        <f t="shared" si="260"/>
        <v>8.1999999999999993</v>
      </c>
      <c r="QC4" s="1192" t="str">
        <f t="shared" si="261"/>
        <v>8.2</v>
      </c>
      <c r="QD4" s="1147" t="str">
        <f t="shared" si="262"/>
        <v>B+</v>
      </c>
      <c r="QE4" s="1149">
        <f t="shared" si="263"/>
        <v>3.5</v>
      </c>
      <c r="QF4" s="1149" t="str">
        <f t="shared" si="264"/>
        <v>3.5</v>
      </c>
      <c r="QG4" s="1151">
        <v>5</v>
      </c>
      <c r="QH4" s="451">
        <v>5</v>
      </c>
      <c r="QI4" s="289">
        <f t="shared" si="265"/>
        <v>8</v>
      </c>
      <c r="QJ4" s="35">
        <f t="shared" si="266"/>
        <v>3.5</v>
      </c>
      <c r="QK4" s="36" t="str">
        <f t="shared" si="267"/>
        <v>3.50</v>
      </c>
      <c r="QL4" s="1159" t="str">
        <f t="shared" si="268"/>
        <v>Lên lớp</v>
      </c>
      <c r="QM4" s="290">
        <f t="shared" si="269"/>
        <v>8</v>
      </c>
      <c r="QN4" s="291">
        <f xml:space="preserve"> (PV4*PY4+QE4*QH4)/QM4</f>
        <v>3.5</v>
      </c>
    </row>
    <row r="5" spans="1:456" ht="18.75" customHeight="1">
      <c r="A5" s="108">
        <v>6</v>
      </c>
      <c r="B5" s="109" t="s">
        <v>156</v>
      </c>
      <c r="C5" s="114" t="s">
        <v>307</v>
      </c>
      <c r="D5" s="117" t="s">
        <v>163</v>
      </c>
      <c r="E5" s="120" t="s">
        <v>18</v>
      </c>
      <c r="F5" s="150"/>
      <c r="G5" s="110" t="s">
        <v>228</v>
      </c>
      <c r="H5" s="110" t="s">
        <v>34</v>
      </c>
      <c r="I5" s="111" t="s">
        <v>365</v>
      </c>
      <c r="J5" s="436">
        <v>6.3</v>
      </c>
      <c r="K5" s="327" t="str">
        <f t="shared" si="0"/>
        <v>6.3</v>
      </c>
      <c r="L5" s="465" t="str">
        <f t="shared" si="225"/>
        <v>C</v>
      </c>
      <c r="M5" s="466">
        <f t="shared" si="226"/>
        <v>2</v>
      </c>
      <c r="N5" s="436">
        <v>7</v>
      </c>
      <c r="O5" s="327" t="str">
        <f t="shared" si="1"/>
        <v>7.0</v>
      </c>
      <c r="P5" s="465" t="str">
        <f t="shared" si="2"/>
        <v>B</v>
      </c>
      <c r="Q5" s="466">
        <f t="shared" si="3"/>
        <v>3</v>
      </c>
      <c r="R5" s="12">
        <v>8</v>
      </c>
      <c r="S5" s="13">
        <v>9</v>
      </c>
      <c r="T5" s="14"/>
      <c r="U5" s="11">
        <f t="shared" si="4"/>
        <v>8.6</v>
      </c>
      <c r="V5" s="16">
        <f t="shared" si="5"/>
        <v>8.6</v>
      </c>
      <c r="W5" s="327" t="str">
        <f t="shared" si="6"/>
        <v>8.6</v>
      </c>
      <c r="X5" s="22" t="str">
        <f t="shared" si="7"/>
        <v>A</v>
      </c>
      <c r="Y5" s="20">
        <f t="shared" si="8"/>
        <v>4</v>
      </c>
      <c r="Z5" s="39" t="str">
        <f t="shared" si="9"/>
        <v>4.0</v>
      </c>
      <c r="AA5" s="46">
        <v>2</v>
      </c>
      <c r="AB5" s="92">
        <v>2</v>
      </c>
      <c r="AC5" s="12">
        <v>9</v>
      </c>
      <c r="AD5" s="13">
        <v>8</v>
      </c>
      <c r="AE5" s="14"/>
      <c r="AF5" s="11">
        <f t="shared" si="10"/>
        <v>8.4</v>
      </c>
      <c r="AG5" s="16">
        <f t="shared" si="11"/>
        <v>8.4</v>
      </c>
      <c r="AH5" s="327" t="str">
        <f t="shared" si="12"/>
        <v>8.4</v>
      </c>
      <c r="AI5" s="22" t="str">
        <f t="shared" si="13"/>
        <v>B+</v>
      </c>
      <c r="AJ5" s="20">
        <f t="shared" si="14"/>
        <v>3.5</v>
      </c>
      <c r="AK5" s="39" t="str">
        <f t="shared" si="15"/>
        <v>3.5</v>
      </c>
      <c r="AL5" s="8">
        <v>3</v>
      </c>
      <c r="AM5" s="298">
        <v>3</v>
      </c>
      <c r="AN5" s="12">
        <v>7.7</v>
      </c>
      <c r="AO5" s="13">
        <v>7</v>
      </c>
      <c r="AP5" s="14"/>
      <c r="AQ5" s="11">
        <f t="shared" si="16"/>
        <v>7.3</v>
      </c>
      <c r="AR5" s="16">
        <f t="shared" si="17"/>
        <v>7.3</v>
      </c>
      <c r="AS5" s="327" t="str">
        <f t="shared" si="18"/>
        <v>7.3</v>
      </c>
      <c r="AT5" s="22" t="str">
        <f t="shared" si="19"/>
        <v>B</v>
      </c>
      <c r="AU5" s="20">
        <f t="shared" si="20"/>
        <v>3</v>
      </c>
      <c r="AV5" s="39" t="str">
        <f t="shared" si="21"/>
        <v>3.0</v>
      </c>
      <c r="AW5" s="69">
        <v>3</v>
      </c>
      <c r="AX5" s="92">
        <v>3</v>
      </c>
      <c r="AY5" s="27">
        <v>7.9</v>
      </c>
      <c r="AZ5" s="28">
        <v>7</v>
      </c>
      <c r="BA5" s="29"/>
      <c r="BB5" s="11">
        <f t="shared" si="22"/>
        <v>7.4</v>
      </c>
      <c r="BC5" s="16">
        <f t="shared" si="23"/>
        <v>7.4</v>
      </c>
      <c r="BD5" s="327" t="str">
        <f t="shared" si="24"/>
        <v>7.4</v>
      </c>
      <c r="BE5" s="22" t="str">
        <f t="shared" si="25"/>
        <v>B</v>
      </c>
      <c r="BF5" s="20">
        <f t="shared" si="26"/>
        <v>3</v>
      </c>
      <c r="BG5" s="39" t="str">
        <f t="shared" si="27"/>
        <v>3.0</v>
      </c>
      <c r="BH5" s="46">
        <v>3</v>
      </c>
      <c r="BI5" s="92">
        <v>3</v>
      </c>
      <c r="BJ5" s="12">
        <v>8.1999999999999993</v>
      </c>
      <c r="BK5" s="13">
        <v>8</v>
      </c>
      <c r="BL5" s="14"/>
      <c r="BM5" s="11">
        <f t="shared" si="28"/>
        <v>8.1</v>
      </c>
      <c r="BN5" s="16">
        <f t="shared" si="29"/>
        <v>8.1</v>
      </c>
      <c r="BO5" s="327" t="str">
        <f t="shared" si="30"/>
        <v>8.1</v>
      </c>
      <c r="BP5" s="22" t="str">
        <f t="shared" si="31"/>
        <v>B+</v>
      </c>
      <c r="BQ5" s="20">
        <f t="shared" si="32"/>
        <v>3.5</v>
      </c>
      <c r="BR5" s="39" t="str">
        <f t="shared" si="33"/>
        <v>3.5</v>
      </c>
      <c r="BS5" s="46">
        <v>5</v>
      </c>
      <c r="BT5" s="92">
        <v>5</v>
      </c>
      <c r="BU5" s="289">
        <f t="shared" si="34"/>
        <v>16</v>
      </c>
      <c r="BV5" s="35">
        <f t="shared" si="35"/>
        <v>3.375</v>
      </c>
      <c r="BW5" s="36" t="str">
        <f t="shared" si="36"/>
        <v>3.38</v>
      </c>
      <c r="BX5" s="37" t="str">
        <f t="shared" si="37"/>
        <v>Lên lớp</v>
      </c>
      <c r="BY5" s="290">
        <f t="shared" si="38"/>
        <v>16</v>
      </c>
      <c r="BZ5" s="291">
        <f t="shared" si="39"/>
        <v>3.375</v>
      </c>
      <c r="CA5" s="37" t="str">
        <f t="shared" si="40"/>
        <v>Lên lớp</v>
      </c>
      <c r="CB5" s="391"/>
      <c r="CC5" s="337">
        <v>8.1999999999999993</v>
      </c>
      <c r="CD5" s="65">
        <v>7</v>
      </c>
      <c r="CE5" s="65"/>
      <c r="CF5" s="17">
        <f t="shared" si="41"/>
        <v>7.5</v>
      </c>
      <c r="CG5" s="18">
        <f t="shared" si="42"/>
        <v>7.5</v>
      </c>
      <c r="CH5" s="323" t="str">
        <f t="shared" si="43"/>
        <v>7.5</v>
      </c>
      <c r="CI5" s="22" t="str">
        <f t="shared" si="44"/>
        <v>B</v>
      </c>
      <c r="CJ5" s="20">
        <f t="shared" si="45"/>
        <v>3</v>
      </c>
      <c r="CK5" s="20" t="str">
        <f t="shared" si="46"/>
        <v>3.0</v>
      </c>
      <c r="CL5" s="46">
        <v>3</v>
      </c>
      <c r="CM5" s="95">
        <v>3</v>
      </c>
      <c r="CN5" s="417">
        <v>8.4</v>
      </c>
      <c r="CO5" s="65">
        <v>8</v>
      </c>
      <c r="CP5" s="65"/>
      <c r="CQ5" s="17">
        <f t="shared" si="47"/>
        <v>8.1999999999999993</v>
      </c>
      <c r="CR5" s="18">
        <f t="shared" si="48"/>
        <v>8.1999999999999993</v>
      </c>
      <c r="CS5" s="323" t="str">
        <f t="shared" si="49"/>
        <v>8.2</v>
      </c>
      <c r="CT5" s="22" t="str">
        <f t="shared" si="50"/>
        <v>B+</v>
      </c>
      <c r="CU5" s="20">
        <f t="shared" si="51"/>
        <v>3.5</v>
      </c>
      <c r="CV5" s="20" t="str">
        <f t="shared" si="52"/>
        <v>3.5</v>
      </c>
      <c r="CW5" s="46">
        <v>3</v>
      </c>
      <c r="CX5" s="416">
        <v>3</v>
      </c>
      <c r="CY5" s="417">
        <v>8.4</v>
      </c>
      <c r="CZ5" s="86">
        <v>9</v>
      </c>
      <c r="DA5" s="45"/>
      <c r="DB5" s="17">
        <f t="shared" si="53"/>
        <v>8.8000000000000007</v>
      </c>
      <c r="DC5" s="18">
        <f t="shared" si="54"/>
        <v>8.8000000000000007</v>
      </c>
      <c r="DD5" s="1028" t="str">
        <f t="shared" si="55"/>
        <v>8.8</v>
      </c>
      <c r="DE5" s="22" t="str">
        <f t="shared" si="56"/>
        <v>A</v>
      </c>
      <c r="DF5" s="20">
        <f t="shared" si="57"/>
        <v>4</v>
      </c>
      <c r="DG5" s="20" t="str">
        <f t="shared" si="58"/>
        <v>4.0</v>
      </c>
      <c r="DH5" s="46">
        <v>2</v>
      </c>
      <c r="DI5" s="416">
        <v>2</v>
      </c>
      <c r="DJ5" s="417">
        <v>9</v>
      </c>
      <c r="DK5" s="65">
        <v>9</v>
      </c>
      <c r="DL5" s="45"/>
      <c r="DM5" s="17">
        <f t="shared" si="59"/>
        <v>9</v>
      </c>
      <c r="DN5" s="18">
        <f t="shared" si="60"/>
        <v>9</v>
      </c>
      <c r="DO5" s="1028" t="str">
        <f t="shared" si="61"/>
        <v>9.0</v>
      </c>
      <c r="DP5" s="22" t="str">
        <f t="shared" si="62"/>
        <v>A</v>
      </c>
      <c r="DQ5" s="20">
        <f t="shared" si="63"/>
        <v>4</v>
      </c>
      <c r="DR5" s="20" t="str">
        <f t="shared" si="64"/>
        <v>4.0</v>
      </c>
      <c r="DS5" s="46">
        <v>3</v>
      </c>
      <c r="DT5" s="416">
        <v>3</v>
      </c>
      <c r="DU5" s="417">
        <v>9.1999999999999993</v>
      </c>
      <c r="DV5" s="86">
        <v>8</v>
      </c>
      <c r="DW5" s="45"/>
      <c r="DX5" s="17">
        <f t="shared" si="65"/>
        <v>8.5</v>
      </c>
      <c r="DY5" s="18">
        <f t="shared" si="66"/>
        <v>8.5</v>
      </c>
      <c r="DZ5" s="1028" t="str">
        <f t="shared" si="67"/>
        <v>8.5</v>
      </c>
      <c r="EA5" s="22" t="str">
        <f t="shared" si="68"/>
        <v>A</v>
      </c>
      <c r="EB5" s="20">
        <f t="shared" si="69"/>
        <v>4</v>
      </c>
      <c r="EC5" s="20" t="str">
        <f t="shared" si="70"/>
        <v>4.0</v>
      </c>
      <c r="ED5" s="46">
        <v>2</v>
      </c>
      <c r="EE5" s="416">
        <v>2</v>
      </c>
      <c r="EF5" s="417">
        <v>8.4</v>
      </c>
      <c r="EG5" s="65">
        <v>9</v>
      </c>
      <c r="EH5" s="45"/>
      <c r="EI5" s="17">
        <f t="shared" si="71"/>
        <v>8.8000000000000007</v>
      </c>
      <c r="EJ5" s="18">
        <f t="shared" si="72"/>
        <v>8.8000000000000007</v>
      </c>
      <c r="EK5" s="1028" t="str">
        <f t="shared" si="73"/>
        <v>8.8</v>
      </c>
      <c r="EL5" s="22" t="str">
        <f t="shared" si="74"/>
        <v>A</v>
      </c>
      <c r="EM5" s="20">
        <f t="shared" si="75"/>
        <v>4</v>
      </c>
      <c r="EN5" s="20" t="str">
        <f t="shared" si="76"/>
        <v>4.0</v>
      </c>
      <c r="EO5" s="46">
        <v>2</v>
      </c>
      <c r="EP5" s="416">
        <v>2</v>
      </c>
      <c r="EQ5" s="417">
        <v>9.6</v>
      </c>
      <c r="ER5" s="86">
        <v>7</v>
      </c>
      <c r="ES5" s="65"/>
      <c r="ET5" s="17">
        <f t="shared" si="77"/>
        <v>8</v>
      </c>
      <c r="EU5" s="18">
        <f t="shared" si="78"/>
        <v>8</v>
      </c>
      <c r="EV5" s="1028" t="str">
        <f t="shared" si="79"/>
        <v>8.0</v>
      </c>
      <c r="EW5" s="22" t="str">
        <f t="shared" si="80"/>
        <v>B+</v>
      </c>
      <c r="EX5" s="20">
        <f t="shared" si="81"/>
        <v>3.5</v>
      </c>
      <c r="EY5" s="20" t="str">
        <f t="shared" si="82"/>
        <v>3.5</v>
      </c>
      <c r="EZ5" s="46">
        <v>2</v>
      </c>
      <c r="FA5" s="416">
        <v>2</v>
      </c>
      <c r="FB5" s="515">
        <f t="shared" si="83"/>
        <v>17</v>
      </c>
      <c r="FC5" s="35">
        <f t="shared" si="84"/>
        <v>3.6764705882352939</v>
      </c>
      <c r="FD5" s="36" t="str">
        <f t="shared" si="85"/>
        <v>3.68</v>
      </c>
      <c r="FE5" s="86" t="str">
        <f t="shared" si="86"/>
        <v>Lên lớp</v>
      </c>
      <c r="FF5" s="501">
        <f t="shared" si="87"/>
        <v>33</v>
      </c>
      <c r="FG5" s="35">
        <f t="shared" si="88"/>
        <v>3.5303030303030303</v>
      </c>
      <c r="FH5" s="36" t="str">
        <f t="shared" si="89"/>
        <v>3.53</v>
      </c>
      <c r="FI5" s="530">
        <f t="shared" si="90"/>
        <v>33</v>
      </c>
      <c r="FJ5" s="502">
        <f t="shared" si="91"/>
        <v>3.5303030303030303</v>
      </c>
      <c r="FK5" s="503" t="str">
        <f t="shared" si="92"/>
        <v>Lên lớp</v>
      </c>
      <c r="FL5" s="542"/>
      <c r="FM5" s="417">
        <v>8.6</v>
      </c>
      <c r="FN5" s="86">
        <v>9</v>
      </c>
      <c r="FO5" s="65"/>
      <c r="FP5" s="17">
        <f t="shared" si="93"/>
        <v>8.8000000000000007</v>
      </c>
      <c r="FQ5" s="18">
        <f t="shared" si="94"/>
        <v>8.8000000000000007</v>
      </c>
      <c r="FR5" s="1028" t="str">
        <f t="shared" si="95"/>
        <v>8.8</v>
      </c>
      <c r="FS5" s="22" t="str">
        <f t="shared" si="96"/>
        <v>A</v>
      </c>
      <c r="FT5" s="20">
        <f t="shared" si="97"/>
        <v>4</v>
      </c>
      <c r="FU5" s="20" t="str">
        <f t="shared" si="98"/>
        <v>4.0</v>
      </c>
      <c r="FV5" s="46">
        <v>2</v>
      </c>
      <c r="FW5" s="416">
        <v>2</v>
      </c>
      <c r="FX5" s="585">
        <v>9</v>
      </c>
      <c r="FY5" s="604">
        <v>7</v>
      </c>
      <c r="FZ5" s="604"/>
      <c r="GA5" s="17">
        <f t="shared" si="99"/>
        <v>7.8</v>
      </c>
      <c r="GB5" s="18">
        <f t="shared" si="100"/>
        <v>7.8</v>
      </c>
      <c r="GC5" s="1029" t="str">
        <f t="shared" si="101"/>
        <v>7.8</v>
      </c>
      <c r="GD5" s="22" t="str">
        <f t="shared" si="102"/>
        <v>B</v>
      </c>
      <c r="GE5" s="20">
        <f t="shared" si="103"/>
        <v>3</v>
      </c>
      <c r="GF5" s="20" t="str">
        <f t="shared" si="104"/>
        <v>3.0</v>
      </c>
      <c r="GG5" s="46">
        <v>2</v>
      </c>
      <c r="GH5" s="416">
        <v>2</v>
      </c>
      <c r="GI5" s="417">
        <v>9.1999999999999993</v>
      </c>
      <c r="GJ5" s="65">
        <v>8</v>
      </c>
      <c r="GK5" s="65"/>
      <c r="GL5" s="17">
        <f t="shared" si="105"/>
        <v>8.5</v>
      </c>
      <c r="GM5" s="18">
        <f t="shared" si="106"/>
        <v>8.5</v>
      </c>
      <c r="GN5" s="1029" t="str">
        <f t="shared" si="107"/>
        <v>8.5</v>
      </c>
      <c r="GO5" s="22" t="str">
        <f t="shared" si="108"/>
        <v>A</v>
      </c>
      <c r="GP5" s="20">
        <f t="shared" si="109"/>
        <v>4</v>
      </c>
      <c r="GQ5" s="20" t="str">
        <f t="shared" si="110"/>
        <v>4.0</v>
      </c>
      <c r="GR5" s="46">
        <v>3</v>
      </c>
      <c r="GS5" s="416">
        <v>3</v>
      </c>
      <c r="GT5" s="417">
        <v>8.4</v>
      </c>
      <c r="GU5" s="599">
        <v>9</v>
      </c>
      <c r="GV5" s="599"/>
      <c r="GW5" s="17">
        <f t="shared" si="111"/>
        <v>8.8000000000000007</v>
      </c>
      <c r="GX5" s="18">
        <f t="shared" si="112"/>
        <v>8.8000000000000007</v>
      </c>
      <c r="GY5" s="1028" t="str">
        <f t="shared" si="113"/>
        <v>8.8</v>
      </c>
      <c r="GZ5" s="22" t="str">
        <f t="shared" si="114"/>
        <v>A</v>
      </c>
      <c r="HA5" s="20">
        <f t="shared" si="115"/>
        <v>4</v>
      </c>
      <c r="HB5" s="20" t="str">
        <f t="shared" si="116"/>
        <v>4.0</v>
      </c>
      <c r="HC5" s="46">
        <v>4</v>
      </c>
      <c r="HD5" s="416">
        <v>4</v>
      </c>
      <c r="HE5" s="417">
        <v>8</v>
      </c>
      <c r="HF5" s="65">
        <v>6</v>
      </c>
      <c r="HG5" s="65"/>
      <c r="HH5" s="17">
        <f t="shared" si="117"/>
        <v>6.8</v>
      </c>
      <c r="HI5" s="18">
        <f t="shared" si="118"/>
        <v>6.8</v>
      </c>
      <c r="HJ5" s="1029" t="str">
        <f t="shared" si="119"/>
        <v>6.8</v>
      </c>
      <c r="HK5" s="22" t="str">
        <f t="shared" si="120"/>
        <v>C+</v>
      </c>
      <c r="HL5" s="20">
        <f t="shared" si="121"/>
        <v>2.5</v>
      </c>
      <c r="HM5" s="20" t="str">
        <f t="shared" si="122"/>
        <v>2.5</v>
      </c>
      <c r="HN5" s="46">
        <v>2</v>
      </c>
      <c r="HO5" s="416">
        <v>2</v>
      </c>
      <c r="HP5" s="660">
        <v>8.4</v>
      </c>
      <c r="HQ5" s="599">
        <v>8</v>
      </c>
      <c r="HR5" s="599"/>
      <c r="HS5" s="17">
        <f t="shared" si="123"/>
        <v>8.1999999999999993</v>
      </c>
      <c r="HT5" s="18">
        <f t="shared" si="124"/>
        <v>8.1999999999999993</v>
      </c>
      <c r="HU5" s="1028" t="str">
        <f t="shared" si="125"/>
        <v>8.2</v>
      </c>
      <c r="HV5" s="22" t="str">
        <f t="shared" si="126"/>
        <v>B+</v>
      </c>
      <c r="HW5" s="20">
        <f t="shared" si="127"/>
        <v>3.5</v>
      </c>
      <c r="HX5" s="20" t="str">
        <f t="shared" si="128"/>
        <v>3.5</v>
      </c>
      <c r="HY5" s="46">
        <v>3</v>
      </c>
      <c r="HZ5" s="416">
        <v>3</v>
      </c>
      <c r="IA5" s="660">
        <v>8.4</v>
      </c>
      <c r="IB5" s="599">
        <v>6</v>
      </c>
      <c r="IC5" s="599"/>
      <c r="ID5" s="17">
        <f t="shared" si="129"/>
        <v>7</v>
      </c>
      <c r="IE5" s="18">
        <f t="shared" si="130"/>
        <v>7</v>
      </c>
      <c r="IF5" s="1029" t="str">
        <f t="shared" si="131"/>
        <v>7.0</v>
      </c>
      <c r="IG5" s="22" t="str">
        <f t="shared" si="132"/>
        <v>B</v>
      </c>
      <c r="IH5" s="20">
        <f t="shared" si="133"/>
        <v>3</v>
      </c>
      <c r="II5" s="20" t="str">
        <f t="shared" si="134"/>
        <v>3.0</v>
      </c>
      <c r="IJ5" s="46">
        <v>3</v>
      </c>
      <c r="IK5" s="416">
        <v>3</v>
      </c>
      <c r="IL5" s="417">
        <v>8.4</v>
      </c>
      <c r="IM5" s="599">
        <v>7</v>
      </c>
      <c r="IN5" s="599"/>
      <c r="IO5" s="17">
        <f t="shared" si="135"/>
        <v>7.6</v>
      </c>
      <c r="IP5" s="18">
        <f t="shared" si="136"/>
        <v>7.6</v>
      </c>
      <c r="IQ5" s="1028" t="str">
        <f t="shared" si="137"/>
        <v>7.6</v>
      </c>
      <c r="IR5" s="22" t="str">
        <f t="shared" si="138"/>
        <v>B</v>
      </c>
      <c r="IS5" s="20">
        <f t="shared" si="139"/>
        <v>3</v>
      </c>
      <c r="IT5" s="20" t="str">
        <f t="shared" si="140"/>
        <v>3.0</v>
      </c>
      <c r="IU5" s="46">
        <v>4</v>
      </c>
      <c r="IV5" s="416">
        <v>4</v>
      </c>
      <c r="IW5" s="515">
        <f t="shared" si="141"/>
        <v>23</v>
      </c>
      <c r="IX5" s="35">
        <f t="shared" si="142"/>
        <v>3.4130434782608696</v>
      </c>
      <c r="IY5" s="36" t="str">
        <f t="shared" si="143"/>
        <v>3.41</v>
      </c>
      <c r="IZ5" s="37" t="str">
        <f t="shared" si="144"/>
        <v>Lên lớp</v>
      </c>
      <c r="JA5" s="501">
        <f t="shared" si="145"/>
        <v>56</v>
      </c>
      <c r="JB5" s="690">
        <f t="shared" si="146"/>
        <v>3.4821428571428572</v>
      </c>
      <c r="JC5" s="36" t="str">
        <f t="shared" si="147"/>
        <v>3.48</v>
      </c>
      <c r="JD5" s="290">
        <f t="shared" si="148"/>
        <v>23</v>
      </c>
      <c r="JE5" s="291">
        <f t="shared" si="149"/>
        <v>3.4130434782608696</v>
      </c>
      <c r="JF5" s="679">
        <f t="shared" si="150"/>
        <v>56</v>
      </c>
      <c r="JG5" s="680">
        <f t="shared" si="151"/>
        <v>3.4821428571428572</v>
      </c>
      <c r="JH5" s="37" t="str">
        <f t="shared" si="152"/>
        <v>Lên lớp</v>
      </c>
      <c r="JJ5" s="417">
        <v>7.8</v>
      </c>
      <c r="JK5" s="65">
        <v>7</v>
      </c>
      <c r="JL5" s="65"/>
      <c r="JM5" s="17">
        <f t="shared" si="153"/>
        <v>7.3</v>
      </c>
      <c r="JN5" s="18">
        <f t="shared" si="154"/>
        <v>7.3</v>
      </c>
      <c r="JO5" s="1028" t="str">
        <f t="shared" si="155"/>
        <v>7.3</v>
      </c>
      <c r="JP5" s="22" t="str">
        <f t="shared" si="156"/>
        <v>B</v>
      </c>
      <c r="JQ5" s="20">
        <f t="shared" si="157"/>
        <v>3</v>
      </c>
      <c r="JR5" s="20" t="str">
        <f t="shared" si="158"/>
        <v>3.0</v>
      </c>
      <c r="JS5" s="46">
        <v>2</v>
      </c>
      <c r="JT5" s="416">
        <v>2</v>
      </c>
      <c r="JU5" s="660">
        <v>8.6999999999999993</v>
      </c>
      <c r="JV5" s="65">
        <v>9</v>
      </c>
      <c r="JW5" s="65"/>
      <c r="JX5" s="17">
        <f t="shared" si="159"/>
        <v>8.9</v>
      </c>
      <c r="JY5" s="18">
        <f t="shared" si="160"/>
        <v>8.9</v>
      </c>
      <c r="JZ5" s="1028" t="str">
        <f t="shared" si="161"/>
        <v>8.9</v>
      </c>
      <c r="KA5" s="22" t="str">
        <f t="shared" si="162"/>
        <v>A</v>
      </c>
      <c r="KB5" s="20">
        <f t="shared" si="163"/>
        <v>4</v>
      </c>
      <c r="KC5" s="20" t="str">
        <f t="shared" si="164"/>
        <v>4.0</v>
      </c>
      <c r="KD5" s="46">
        <v>4</v>
      </c>
      <c r="KE5" s="416">
        <v>4</v>
      </c>
      <c r="KF5" s="417">
        <v>8.9</v>
      </c>
      <c r="KG5" s="65">
        <v>9</v>
      </c>
      <c r="KH5" s="65"/>
      <c r="KI5" s="17">
        <f t="shared" si="165"/>
        <v>9</v>
      </c>
      <c r="KJ5" s="18">
        <f t="shared" si="166"/>
        <v>9</v>
      </c>
      <c r="KK5" s="1029" t="str">
        <f t="shared" si="167"/>
        <v>9.0</v>
      </c>
      <c r="KL5" s="22" t="str">
        <f t="shared" si="168"/>
        <v>A</v>
      </c>
      <c r="KM5" s="20">
        <f t="shared" si="169"/>
        <v>4</v>
      </c>
      <c r="KN5" s="20" t="str">
        <f t="shared" si="170"/>
        <v>4.0</v>
      </c>
      <c r="KO5" s="46">
        <v>4</v>
      </c>
      <c r="KP5" s="416">
        <v>4</v>
      </c>
      <c r="KQ5" s="417">
        <v>8.6999999999999993</v>
      </c>
      <c r="KR5" s="65">
        <v>5</v>
      </c>
      <c r="KS5" s="65"/>
      <c r="KT5" s="17">
        <f t="shared" si="171"/>
        <v>6.5</v>
      </c>
      <c r="KU5" s="18">
        <f t="shared" si="172"/>
        <v>6.5</v>
      </c>
      <c r="KV5" s="1028" t="str">
        <f t="shared" si="173"/>
        <v>6.5</v>
      </c>
      <c r="KW5" s="22" t="str">
        <f t="shared" si="174"/>
        <v>C+</v>
      </c>
      <c r="KX5" s="20">
        <f t="shared" si="175"/>
        <v>2.5</v>
      </c>
      <c r="KY5" s="20" t="str">
        <f t="shared" si="176"/>
        <v>2.5</v>
      </c>
      <c r="KZ5" s="46">
        <v>3</v>
      </c>
      <c r="LA5" s="416">
        <v>3</v>
      </c>
      <c r="LB5" s="417">
        <v>8</v>
      </c>
      <c r="LC5" s="65">
        <v>9</v>
      </c>
      <c r="LD5" s="65"/>
      <c r="LE5" s="17">
        <f t="shared" si="177"/>
        <v>8.6</v>
      </c>
      <c r="LF5" s="18">
        <f t="shared" si="178"/>
        <v>8.6</v>
      </c>
      <c r="LG5" s="1029" t="str">
        <f t="shared" si="179"/>
        <v>8.6</v>
      </c>
      <c r="LH5" s="22" t="str">
        <f t="shared" si="180"/>
        <v>A</v>
      </c>
      <c r="LI5" s="20">
        <f t="shared" si="181"/>
        <v>4</v>
      </c>
      <c r="LJ5" s="20" t="str">
        <f t="shared" si="182"/>
        <v>4.0</v>
      </c>
      <c r="LK5" s="46">
        <v>2</v>
      </c>
      <c r="LL5" s="416">
        <v>2</v>
      </c>
      <c r="LM5" s="417">
        <v>8.4</v>
      </c>
      <c r="LN5" s="599">
        <v>9</v>
      </c>
      <c r="LO5" s="599"/>
      <c r="LP5" s="17">
        <f t="shared" si="183"/>
        <v>8.8000000000000007</v>
      </c>
      <c r="LQ5" s="18">
        <f t="shared" si="184"/>
        <v>8.8000000000000007</v>
      </c>
      <c r="LR5" s="1028" t="str">
        <f t="shared" si="185"/>
        <v>8.8</v>
      </c>
      <c r="LS5" s="22" t="str">
        <f t="shared" si="186"/>
        <v>A</v>
      </c>
      <c r="LT5" s="20">
        <f t="shared" si="187"/>
        <v>4</v>
      </c>
      <c r="LU5" s="20" t="str">
        <f t="shared" si="188"/>
        <v>4.0</v>
      </c>
      <c r="LV5" s="46">
        <v>2</v>
      </c>
      <c r="LW5" s="416">
        <v>2</v>
      </c>
      <c r="LX5" s="417">
        <v>8.4</v>
      </c>
      <c r="LY5" s="65">
        <v>8</v>
      </c>
      <c r="LZ5" s="65"/>
      <c r="MA5" s="17">
        <f t="shared" si="189"/>
        <v>8.1999999999999993</v>
      </c>
      <c r="MB5" s="18">
        <f t="shared" si="190"/>
        <v>8.1999999999999993</v>
      </c>
      <c r="MC5" s="1028" t="str">
        <f t="shared" si="191"/>
        <v>8.2</v>
      </c>
      <c r="MD5" s="22" t="str">
        <f t="shared" si="192"/>
        <v>B+</v>
      </c>
      <c r="ME5" s="20">
        <f t="shared" si="193"/>
        <v>3.5</v>
      </c>
      <c r="MF5" s="20" t="str">
        <f t="shared" si="194"/>
        <v>3.5</v>
      </c>
      <c r="MG5" s="46">
        <v>3</v>
      </c>
      <c r="MH5" s="416">
        <v>3</v>
      </c>
      <c r="MI5" s="515">
        <f t="shared" si="195"/>
        <v>20</v>
      </c>
      <c r="MJ5" s="35">
        <f t="shared" si="196"/>
        <v>3.6</v>
      </c>
      <c r="MK5" s="36" t="str">
        <f t="shared" si="197"/>
        <v>3.60</v>
      </c>
      <c r="ML5" s="65" t="str">
        <f t="shared" si="198"/>
        <v>Lên lớp</v>
      </c>
      <c r="MM5" s="501">
        <f t="shared" si="199"/>
        <v>76</v>
      </c>
      <c r="MN5" s="35">
        <f t="shared" si="200"/>
        <v>3.513157894736842</v>
      </c>
      <c r="MO5" s="36" t="str">
        <f t="shared" si="201"/>
        <v>3.51</v>
      </c>
      <c r="MP5" s="799">
        <f t="shared" si="202"/>
        <v>20</v>
      </c>
      <c r="MQ5" s="800">
        <f t="shared" si="203"/>
        <v>3.6</v>
      </c>
      <c r="MR5" s="801">
        <f t="shared" si="204"/>
        <v>76</v>
      </c>
      <c r="MS5" s="1031">
        <f t="shared" si="205"/>
        <v>8.1302631578947384</v>
      </c>
      <c r="MT5" s="802">
        <f t="shared" si="206"/>
        <v>3.513157894736842</v>
      </c>
      <c r="MU5" s="65" t="str">
        <f t="shared" si="207"/>
        <v>Lên lớp</v>
      </c>
      <c r="MV5" s="225"/>
      <c r="MW5" s="417">
        <v>8.9</v>
      </c>
      <c r="MX5" s="65">
        <v>8</v>
      </c>
      <c r="MY5" s="65"/>
      <c r="MZ5" s="17">
        <f t="shared" si="208"/>
        <v>8.4</v>
      </c>
      <c r="NA5" s="18">
        <f t="shared" si="209"/>
        <v>8.4</v>
      </c>
      <c r="NB5" s="1032" t="str">
        <f t="shared" si="210"/>
        <v>8.4</v>
      </c>
      <c r="NC5" s="22" t="str">
        <f t="shared" si="211"/>
        <v>B+</v>
      </c>
      <c r="ND5" s="20">
        <f t="shared" si="212"/>
        <v>3.5</v>
      </c>
      <c r="NE5" s="20" t="str">
        <f t="shared" si="213"/>
        <v>3.5</v>
      </c>
      <c r="NF5" s="46">
        <v>4</v>
      </c>
      <c r="NG5" s="416">
        <v>4</v>
      </c>
      <c r="NH5" s="417">
        <v>8.9</v>
      </c>
      <c r="NI5" s="65">
        <v>8</v>
      </c>
      <c r="NJ5" s="65"/>
      <c r="NK5" s="17">
        <f t="shared" si="214"/>
        <v>8.4</v>
      </c>
      <c r="NL5" s="18">
        <f t="shared" si="215"/>
        <v>8.4</v>
      </c>
      <c r="NM5" s="1029" t="str">
        <f t="shared" si="216"/>
        <v>8.4</v>
      </c>
      <c r="NN5" s="22" t="str">
        <f t="shared" si="217"/>
        <v>B+</v>
      </c>
      <c r="NO5" s="20">
        <f t="shared" si="218"/>
        <v>3.5</v>
      </c>
      <c r="NP5" s="20" t="str">
        <f t="shared" si="219"/>
        <v>3.5</v>
      </c>
      <c r="NQ5" s="46">
        <v>3</v>
      </c>
      <c r="NR5" s="416">
        <v>3</v>
      </c>
      <c r="NS5" s="417">
        <v>8.6</v>
      </c>
      <c r="NT5" s="65">
        <v>9</v>
      </c>
      <c r="NU5" s="65"/>
      <c r="NV5" s="17">
        <f t="shared" si="220"/>
        <v>8.8000000000000007</v>
      </c>
      <c r="NW5" s="18">
        <f t="shared" si="221"/>
        <v>8.8000000000000007</v>
      </c>
      <c r="NX5" s="1029" t="str">
        <f t="shared" si="227"/>
        <v>8.8</v>
      </c>
      <c r="NY5" s="22" t="str">
        <f t="shared" si="222"/>
        <v>A</v>
      </c>
      <c r="NZ5" s="20">
        <f t="shared" si="223"/>
        <v>4</v>
      </c>
      <c r="OA5" s="20" t="str">
        <f t="shared" si="224"/>
        <v>4.0</v>
      </c>
      <c r="OB5" s="46">
        <v>2</v>
      </c>
      <c r="OC5" s="416">
        <v>2</v>
      </c>
      <c r="OD5" s="417">
        <v>9</v>
      </c>
      <c r="OE5" s="65">
        <v>9</v>
      </c>
      <c r="OF5" s="65"/>
      <c r="OG5" s="17">
        <f t="shared" si="228"/>
        <v>9</v>
      </c>
      <c r="OH5" s="18">
        <f t="shared" si="229"/>
        <v>9</v>
      </c>
      <c r="OI5" s="1032" t="str">
        <f t="shared" si="230"/>
        <v>9.0</v>
      </c>
      <c r="OJ5" s="22" t="str">
        <f t="shared" si="231"/>
        <v>A</v>
      </c>
      <c r="OK5" s="20">
        <f t="shared" si="232"/>
        <v>4</v>
      </c>
      <c r="OL5" s="20" t="str">
        <f t="shared" si="233"/>
        <v>4.0</v>
      </c>
      <c r="OM5" s="46">
        <v>3</v>
      </c>
      <c r="ON5" s="416">
        <v>3</v>
      </c>
      <c r="OO5" s="417">
        <v>9.1</v>
      </c>
      <c r="OP5" s="65">
        <v>9</v>
      </c>
      <c r="OQ5" s="65"/>
      <c r="OR5" s="17">
        <f t="shared" si="234"/>
        <v>9</v>
      </c>
      <c r="OS5" s="18">
        <f t="shared" si="235"/>
        <v>9</v>
      </c>
      <c r="OT5" s="1032" t="str">
        <f t="shared" si="236"/>
        <v>9.0</v>
      </c>
      <c r="OU5" s="22" t="str">
        <f t="shared" si="237"/>
        <v>A</v>
      </c>
      <c r="OV5" s="20">
        <f t="shared" si="238"/>
        <v>4</v>
      </c>
      <c r="OW5" s="20" t="str">
        <f t="shared" si="239"/>
        <v>4.0</v>
      </c>
      <c r="OX5" s="46">
        <v>4</v>
      </c>
      <c r="OY5" s="416">
        <v>4</v>
      </c>
      <c r="OZ5" s="515">
        <f t="shared" si="240"/>
        <v>16</v>
      </c>
      <c r="PA5" s="35">
        <f t="shared" si="241"/>
        <v>3.78125</v>
      </c>
      <c r="PB5" s="36" t="str">
        <f t="shared" si="242"/>
        <v>3.78</v>
      </c>
      <c r="PC5" s="65" t="str">
        <f t="shared" si="243"/>
        <v>Lên lớp</v>
      </c>
      <c r="PD5" s="501">
        <f t="shared" si="244"/>
        <v>92</v>
      </c>
      <c r="PE5" s="35">
        <f t="shared" si="245"/>
        <v>3.5597826086956523</v>
      </c>
      <c r="PF5" s="36" t="str">
        <f t="shared" si="246"/>
        <v>3.56</v>
      </c>
      <c r="PG5" s="799">
        <f t="shared" si="247"/>
        <v>16</v>
      </c>
      <c r="PH5" s="1105">
        <f t="shared" si="248"/>
        <v>8.7125000000000004</v>
      </c>
      <c r="PI5" s="800">
        <f t="shared" si="249"/>
        <v>3.78125</v>
      </c>
      <c r="PJ5" s="801">
        <f t="shared" si="250"/>
        <v>92</v>
      </c>
      <c r="PK5" s="1107">
        <f t="shared" si="251"/>
        <v>8.2315217391304358</v>
      </c>
      <c r="PL5" s="802">
        <f t="shared" si="252"/>
        <v>3.5597826086956523</v>
      </c>
      <c r="PM5" s="65" t="str">
        <f t="shared" si="253"/>
        <v>Lên lớp</v>
      </c>
      <c r="PN5" s="454"/>
      <c r="PO5" s="417">
        <v>8.3000000000000007</v>
      </c>
      <c r="PP5" s="599">
        <v>8</v>
      </c>
      <c r="PQ5" s="599"/>
      <c r="PR5" s="17">
        <f t="shared" si="254"/>
        <v>8.1</v>
      </c>
      <c r="PS5" s="18">
        <f t="shared" si="255"/>
        <v>8.1</v>
      </c>
      <c r="PT5" s="1032" t="str">
        <f t="shared" si="256"/>
        <v>8.1</v>
      </c>
      <c r="PU5" s="22" t="str">
        <f t="shared" si="257"/>
        <v>B+</v>
      </c>
      <c r="PV5" s="20">
        <f t="shared" si="258"/>
        <v>3.5</v>
      </c>
      <c r="PW5" s="20" t="str">
        <f t="shared" si="259"/>
        <v>3.5</v>
      </c>
      <c r="PX5" s="46">
        <v>3</v>
      </c>
      <c r="PY5" s="416">
        <v>3</v>
      </c>
      <c r="PZ5" s="715">
        <v>8.6</v>
      </c>
      <c r="QA5" s="460">
        <v>8.8000000000000007</v>
      </c>
      <c r="QB5" s="1080">
        <f t="shared" si="260"/>
        <v>8.6999999999999993</v>
      </c>
      <c r="QC5" s="1192" t="str">
        <f t="shared" si="261"/>
        <v>8.7</v>
      </c>
      <c r="QD5" s="1147" t="str">
        <f t="shared" si="262"/>
        <v>A</v>
      </c>
      <c r="QE5" s="1149">
        <f t="shared" si="263"/>
        <v>4</v>
      </c>
      <c r="QF5" s="1149" t="str">
        <f t="shared" si="264"/>
        <v>4.0</v>
      </c>
      <c r="QG5" s="1151">
        <v>5</v>
      </c>
      <c r="QH5" s="451">
        <v>5</v>
      </c>
      <c r="QI5" s="289">
        <f t="shared" si="265"/>
        <v>8</v>
      </c>
      <c r="QJ5" s="35">
        <f t="shared" si="266"/>
        <v>3.8125</v>
      </c>
      <c r="QK5" s="36" t="str">
        <f t="shared" si="267"/>
        <v>3.81</v>
      </c>
      <c r="QL5" s="1159" t="str">
        <f t="shared" si="268"/>
        <v>Lên lớp</v>
      </c>
      <c r="QM5" s="290">
        <f t="shared" si="269"/>
        <v>8</v>
      </c>
      <c r="QN5" s="291">
        <f xml:space="preserve"> (PV5*PY5+QE5*QH5)/QM5</f>
        <v>3.8125</v>
      </c>
    </row>
    <row r="6" spans="1:456" ht="18.75" customHeight="1">
      <c r="A6" s="108">
        <v>9</v>
      </c>
      <c r="B6" s="109" t="s">
        <v>156</v>
      </c>
      <c r="C6" s="114" t="s">
        <v>309</v>
      </c>
      <c r="D6" s="118" t="s">
        <v>103</v>
      </c>
      <c r="E6" s="121" t="s">
        <v>166</v>
      </c>
      <c r="F6" s="150"/>
      <c r="G6" s="110" t="s">
        <v>230</v>
      </c>
      <c r="H6" s="110" t="s">
        <v>34</v>
      </c>
      <c r="I6" s="111" t="s">
        <v>367</v>
      </c>
      <c r="J6" s="436">
        <v>5.8</v>
      </c>
      <c r="K6" s="327" t="str">
        <f t="shared" si="0"/>
        <v>5.8</v>
      </c>
      <c r="L6" s="465" t="str">
        <f t="shared" si="225"/>
        <v>C</v>
      </c>
      <c r="M6" s="466">
        <f t="shared" si="226"/>
        <v>2</v>
      </c>
      <c r="N6" s="436">
        <v>6.5</v>
      </c>
      <c r="O6" s="327" t="str">
        <f t="shared" si="1"/>
        <v>6.5</v>
      </c>
      <c r="P6" s="465" t="str">
        <f t="shared" si="2"/>
        <v>C+</v>
      </c>
      <c r="Q6" s="466">
        <f t="shared" si="3"/>
        <v>2.5</v>
      </c>
      <c r="R6" s="12">
        <v>7.3</v>
      </c>
      <c r="S6" s="13">
        <v>9</v>
      </c>
      <c r="T6" s="14"/>
      <c r="U6" s="11">
        <f t="shared" si="4"/>
        <v>8.3000000000000007</v>
      </c>
      <c r="V6" s="16">
        <f t="shared" si="5"/>
        <v>8.3000000000000007</v>
      </c>
      <c r="W6" s="327" t="str">
        <f t="shared" si="6"/>
        <v>8.3</v>
      </c>
      <c r="X6" s="22" t="str">
        <f t="shared" si="7"/>
        <v>B+</v>
      </c>
      <c r="Y6" s="20">
        <f t="shared" si="8"/>
        <v>3.5</v>
      </c>
      <c r="Z6" s="39" t="str">
        <f t="shared" si="9"/>
        <v>3.5</v>
      </c>
      <c r="AA6" s="46">
        <v>2</v>
      </c>
      <c r="AB6" s="92">
        <v>2</v>
      </c>
      <c r="AC6" s="12">
        <v>8.6999999999999993</v>
      </c>
      <c r="AD6" s="13">
        <v>8</v>
      </c>
      <c r="AE6" s="14"/>
      <c r="AF6" s="11">
        <f t="shared" si="10"/>
        <v>8.3000000000000007</v>
      </c>
      <c r="AG6" s="16">
        <f t="shared" si="11"/>
        <v>8.3000000000000007</v>
      </c>
      <c r="AH6" s="327" t="str">
        <f t="shared" si="12"/>
        <v>8.3</v>
      </c>
      <c r="AI6" s="22" t="str">
        <f t="shared" si="13"/>
        <v>B+</v>
      </c>
      <c r="AJ6" s="20">
        <f t="shared" si="14"/>
        <v>3.5</v>
      </c>
      <c r="AK6" s="39" t="str">
        <f t="shared" si="15"/>
        <v>3.5</v>
      </c>
      <c r="AL6" s="8">
        <v>3</v>
      </c>
      <c r="AM6" s="298">
        <v>3</v>
      </c>
      <c r="AN6" s="12">
        <v>5.7</v>
      </c>
      <c r="AO6" s="13">
        <v>9</v>
      </c>
      <c r="AP6" s="14"/>
      <c r="AQ6" s="11">
        <f t="shared" si="16"/>
        <v>7.7</v>
      </c>
      <c r="AR6" s="16">
        <f t="shared" si="17"/>
        <v>7.7</v>
      </c>
      <c r="AS6" s="327" t="str">
        <f t="shared" si="18"/>
        <v>7.7</v>
      </c>
      <c r="AT6" s="22" t="str">
        <f t="shared" si="19"/>
        <v>B</v>
      </c>
      <c r="AU6" s="20">
        <f t="shared" si="20"/>
        <v>3</v>
      </c>
      <c r="AV6" s="39" t="str">
        <f t="shared" si="21"/>
        <v>3.0</v>
      </c>
      <c r="AW6" s="69">
        <v>3</v>
      </c>
      <c r="AX6" s="92">
        <v>3</v>
      </c>
      <c r="AY6" s="27">
        <v>8.3000000000000007</v>
      </c>
      <c r="AZ6" s="28">
        <v>7</v>
      </c>
      <c r="BA6" s="29"/>
      <c r="BB6" s="11">
        <f t="shared" si="22"/>
        <v>7.5</v>
      </c>
      <c r="BC6" s="16">
        <f t="shared" si="23"/>
        <v>7.5</v>
      </c>
      <c r="BD6" s="327" t="str">
        <f t="shared" si="24"/>
        <v>7.5</v>
      </c>
      <c r="BE6" s="22" t="str">
        <f t="shared" si="25"/>
        <v>B</v>
      </c>
      <c r="BF6" s="20">
        <f t="shared" si="26"/>
        <v>3</v>
      </c>
      <c r="BG6" s="39" t="str">
        <f t="shared" si="27"/>
        <v>3.0</v>
      </c>
      <c r="BH6" s="46">
        <v>3</v>
      </c>
      <c r="BI6" s="92">
        <v>3</v>
      </c>
      <c r="BJ6" s="12">
        <v>8.1999999999999993</v>
      </c>
      <c r="BK6" s="13">
        <v>9</v>
      </c>
      <c r="BL6" s="14"/>
      <c r="BM6" s="11">
        <f t="shared" si="28"/>
        <v>8.6999999999999993</v>
      </c>
      <c r="BN6" s="16">
        <f t="shared" si="29"/>
        <v>8.6999999999999993</v>
      </c>
      <c r="BO6" s="327" t="str">
        <f t="shared" si="30"/>
        <v>8.7</v>
      </c>
      <c r="BP6" s="22" t="str">
        <f t="shared" si="31"/>
        <v>A</v>
      </c>
      <c r="BQ6" s="20">
        <f t="shared" si="32"/>
        <v>4</v>
      </c>
      <c r="BR6" s="39" t="str">
        <f t="shared" si="33"/>
        <v>4.0</v>
      </c>
      <c r="BS6" s="46">
        <v>5</v>
      </c>
      <c r="BT6" s="92">
        <v>5</v>
      </c>
      <c r="BU6" s="289">
        <f t="shared" si="34"/>
        <v>16</v>
      </c>
      <c r="BV6" s="35">
        <f t="shared" si="35"/>
        <v>3.46875</v>
      </c>
      <c r="BW6" s="36" t="str">
        <f t="shared" si="36"/>
        <v>3.47</v>
      </c>
      <c r="BX6" s="37" t="str">
        <f t="shared" si="37"/>
        <v>Lên lớp</v>
      </c>
      <c r="BY6" s="290">
        <f t="shared" si="38"/>
        <v>16</v>
      </c>
      <c r="BZ6" s="291">
        <f t="shared" si="39"/>
        <v>3.46875</v>
      </c>
      <c r="CA6" s="37" t="str">
        <f t="shared" si="40"/>
        <v>Lên lớp</v>
      </c>
      <c r="CB6" s="391"/>
      <c r="CC6" s="337">
        <v>7</v>
      </c>
      <c r="CD6" s="65">
        <v>6</v>
      </c>
      <c r="CE6" s="65"/>
      <c r="CF6" s="17">
        <f t="shared" si="41"/>
        <v>6.4</v>
      </c>
      <c r="CG6" s="18">
        <f t="shared" si="42"/>
        <v>6.4</v>
      </c>
      <c r="CH6" s="323" t="str">
        <f t="shared" si="43"/>
        <v>6.4</v>
      </c>
      <c r="CI6" s="22" t="str">
        <f t="shared" si="44"/>
        <v>C</v>
      </c>
      <c r="CJ6" s="20">
        <f t="shared" si="45"/>
        <v>2</v>
      </c>
      <c r="CK6" s="20" t="str">
        <f t="shared" si="46"/>
        <v>2.0</v>
      </c>
      <c r="CL6" s="46">
        <v>3</v>
      </c>
      <c r="CM6" s="95">
        <v>3</v>
      </c>
      <c r="CN6" s="417">
        <v>5.9</v>
      </c>
      <c r="CO6" s="65">
        <v>8</v>
      </c>
      <c r="CP6" s="65"/>
      <c r="CQ6" s="17">
        <f t="shared" si="47"/>
        <v>7.2</v>
      </c>
      <c r="CR6" s="18">
        <f t="shared" si="48"/>
        <v>7.2</v>
      </c>
      <c r="CS6" s="323" t="str">
        <f t="shared" si="49"/>
        <v>7.2</v>
      </c>
      <c r="CT6" s="22" t="str">
        <f t="shared" si="50"/>
        <v>B</v>
      </c>
      <c r="CU6" s="20">
        <f t="shared" si="51"/>
        <v>3</v>
      </c>
      <c r="CV6" s="20" t="str">
        <f t="shared" si="52"/>
        <v>3.0</v>
      </c>
      <c r="CW6" s="46">
        <v>3</v>
      </c>
      <c r="CX6" s="416">
        <v>3</v>
      </c>
      <c r="CY6" s="417">
        <v>6</v>
      </c>
      <c r="CZ6" s="86">
        <v>8</v>
      </c>
      <c r="DA6" s="45"/>
      <c r="DB6" s="17">
        <f t="shared" si="53"/>
        <v>7.2</v>
      </c>
      <c r="DC6" s="18">
        <f t="shared" si="54"/>
        <v>7.2</v>
      </c>
      <c r="DD6" s="1028" t="str">
        <f t="shared" si="55"/>
        <v>7.2</v>
      </c>
      <c r="DE6" s="22" t="str">
        <f t="shared" si="56"/>
        <v>B</v>
      </c>
      <c r="DF6" s="20">
        <f t="shared" si="57"/>
        <v>3</v>
      </c>
      <c r="DG6" s="20" t="str">
        <f t="shared" si="58"/>
        <v>3.0</v>
      </c>
      <c r="DH6" s="517">
        <v>2</v>
      </c>
      <c r="DI6" s="518">
        <v>2</v>
      </c>
      <c r="DJ6" s="417">
        <v>6.6</v>
      </c>
      <c r="DK6" s="86">
        <v>9</v>
      </c>
      <c r="DL6" s="45"/>
      <c r="DM6" s="17">
        <f t="shared" si="59"/>
        <v>8</v>
      </c>
      <c r="DN6" s="18">
        <f t="shared" si="60"/>
        <v>8</v>
      </c>
      <c r="DO6" s="1028" t="str">
        <f t="shared" si="61"/>
        <v>8.0</v>
      </c>
      <c r="DP6" s="22" t="str">
        <f t="shared" si="62"/>
        <v>B+</v>
      </c>
      <c r="DQ6" s="20">
        <f t="shared" si="63"/>
        <v>3.5</v>
      </c>
      <c r="DR6" s="20" t="str">
        <f t="shared" si="64"/>
        <v>3.5</v>
      </c>
      <c r="DS6" s="46">
        <v>3</v>
      </c>
      <c r="DT6" s="416">
        <v>3</v>
      </c>
      <c r="DU6" s="417">
        <v>7.8</v>
      </c>
      <c r="DV6" s="474"/>
      <c r="DW6" s="65">
        <v>7</v>
      </c>
      <c r="DX6" s="17">
        <f t="shared" si="65"/>
        <v>3.1</v>
      </c>
      <c r="DY6" s="18">
        <f t="shared" si="66"/>
        <v>7.3</v>
      </c>
      <c r="DZ6" s="1028" t="str">
        <f t="shared" si="67"/>
        <v>7.3</v>
      </c>
      <c r="EA6" s="22" t="str">
        <f t="shared" si="68"/>
        <v>B</v>
      </c>
      <c r="EB6" s="20">
        <f t="shared" si="69"/>
        <v>3</v>
      </c>
      <c r="EC6" s="20" t="str">
        <f t="shared" si="70"/>
        <v>3.0</v>
      </c>
      <c r="ED6" s="46">
        <v>2</v>
      </c>
      <c r="EE6" s="416">
        <v>2</v>
      </c>
      <c r="EF6" s="417">
        <v>7.4</v>
      </c>
      <c r="EG6" s="474"/>
      <c r="EH6" s="65">
        <v>8</v>
      </c>
      <c r="EI6" s="17">
        <f t="shared" si="71"/>
        <v>3</v>
      </c>
      <c r="EJ6" s="18">
        <f t="shared" si="72"/>
        <v>7.8</v>
      </c>
      <c r="EK6" s="1028" t="str">
        <f t="shared" si="73"/>
        <v>7.8</v>
      </c>
      <c r="EL6" s="22" t="str">
        <f t="shared" si="74"/>
        <v>B</v>
      </c>
      <c r="EM6" s="20">
        <f t="shared" si="75"/>
        <v>3</v>
      </c>
      <c r="EN6" s="20" t="str">
        <f t="shared" si="76"/>
        <v>3.0</v>
      </c>
      <c r="EO6" s="46">
        <v>2</v>
      </c>
      <c r="EP6" s="416">
        <v>2</v>
      </c>
      <c r="EQ6" s="824">
        <v>7.5</v>
      </c>
      <c r="ER6" s="1079">
        <v>6</v>
      </c>
      <c r="ES6" s="1079"/>
      <c r="ET6" s="9">
        <f t="shared" si="77"/>
        <v>6.6</v>
      </c>
      <c r="EU6" s="1080">
        <f t="shared" si="78"/>
        <v>6.6</v>
      </c>
      <c r="EV6" s="1081" t="str">
        <f t="shared" si="79"/>
        <v>6.6</v>
      </c>
      <c r="EW6" s="22" t="str">
        <f t="shared" si="80"/>
        <v>C+</v>
      </c>
      <c r="EX6" s="20">
        <f t="shared" si="81"/>
        <v>2.5</v>
      </c>
      <c r="EY6" s="20" t="str">
        <f t="shared" si="82"/>
        <v>2.5</v>
      </c>
      <c r="EZ6" s="46">
        <v>2</v>
      </c>
      <c r="FA6" s="416">
        <v>2</v>
      </c>
      <c r="FB6" s="515">
        <f t="shared" si="83"/>
        <v>17</v>
      </c>
      <c r="FC6" s="35">
        <f t="shared" si="84"/>
        <v>2.8529411764705883</v>
      </c>
      <c r="FD6" s="36" t="str">
        <f t="shared" si="85"/>
        <v>2.85</v>
      </c>
      <c r="FE6" s="86" t="str">
        <f t="shared" si="86"/>
        <v>Lên lớp</v>
      </c>
      <c r="FF6" s="501">
        <f t="shared" si="87"/>
        <v>33</v>
      </c>
      <c r="FG6" s="35">
        <f t="shared" si="88"/>
        <v>3.1515151515151514</v>
      </c>
      <c r="FH6" s="36" t="str">
        <f t="shared" si="89"/>
        <v>3.15</v>
      </c>
      <c r="FI6" s="530">
        <f t="shared" si="90"/>
        <v>33</v>
      </c>
      <c r="FJ6" s="502">
        <f t="shared" si="91"/>
        <v>3.1515151515151514</v>
      </c>
      <c r="FK6" s="503" t="str">
        <f t="shared" si="92"/>
        <v>Lên lớp</v>
      </c>
      <c r="FL6" s="542"/>
      <c r="FM6" s="417">
        <v>7.4</v>
      </c>
      <c r="FN6" s="86">
        <v>9</v>
      </c>
      <c r="FO6" s="65"/>
      <c r="FP6" s="17">
        <f t="shared" si="93"/>
        <v>8.4</v>
      </c>
      <c r="FQ6" s="18">
        <f t="shared" si="94"/>
        <v>8.4</v>
      </c>
      <c r="FR6" s="1028" t="str">
        <f t="shared" si="95"/>
        <v>8.4</v>
      </c>
      <c r="FS6" s="22" t="str">
        <f t="shared" si="96"/>
        <v>B+</v>
      </c>
      <c r="FT6" s="20">
        <f t="shared" si="97"/>
        <v>3.5</v>
      </c>
      <c r="FU6" s="20" t="str">
        <f t="shared" si="98"/>
        <v>3.5</v>
      </c>
      <c r="FV6" s="46">
        <v>2</v>
      </c>
      <c r="FW6" s="416">
        <v>2</v>
      </c>
      <c r="FX6" s="585">
        <v>6.7</v>
      </c>
      <c r="FY6" s="608"/>
      <c r="FZ6" s="604">
        <v>7</v>
      </c>
      <c r="GA6" s="17">
        <f t="shared" si="99"/>
        <v>2.7</v>
      </c>
      <c r="GB6" s="18">
        <f t="shared" si="100"/>
        <v>6.9</v>
      </c>
      <c r="GC6" s="1029" t="str">
        <f t="shared" si="101"/>
        <v>6.9</v>
      </c>
      <c r="GD6" s="22" t="str">
        <f t="shared" si="102"/>
        <v>C+</v>
      </c>
      <c r="GE6" s="20">
        <f t="shared" si="103"/>
        <v>2.5</v>
      </c>
      <c r="GF6" s="20" t="str">
        <f t="shared" si="104"/>
        <v>2.5</v>
      </c>
      <c r="GG6" s="46">
        <v>2</v>
      </c>
      <c r="GH6" s="416">
        <v>2</v>
      </c>
      <c r="GI6" s="417">
        <v>7.4</v>
      </c>
      <c r="GJ6" s="65">
        <v>9</v>
      </c>
      <c r="GK6" s="65"/>
      <c r="GL6" s="17">
        <f t="shared" si="105"/>
        <v>8.4</v>
      </c>
      <c r="GM6" s="18">
        <f t="shared" si="106"/>
        <v>8.4</v>
      </c>
      <c r="GN6" s="1029" t="str">
        <f t="shared" si="107"/>
        <v>8.4</v>
      </c>
      <c r="GO6" s="22" t="str">
        <f t="shared" si="108"/>
        <v>B+</v>
      </c>
      <c r="GP6" s="20">
        <f t="shared" si="109"/>
        <v>3.5</v>
      </c>
      <c r="GQ6" s="20" t="str">
        <f t="shared" si="110"/>
        <v>3.5</v>
      </c>
      <c r="GR6" s="46">
        <v>3</v>
      </c>
      <c r="GS6" s="416">
        <v>3</v>
      </c>
      <c r="GT6" s="417">
        <v>6.9</v>
      </c>
      <c r="GU6" s="599">
        <v>9</v>
      </c>
      <c r="GV6" s="599"/>
      <c r="GW6" s="17">
        <f t="shared" si="111"/>
        <v>8.1999999999999993</v>
      </c>
      <c r="GX6" s="18">
        <f t="shared" si="112"/>
        <v>8.1999999999999993</v>
      </c>
      <c r="GY6" s="1028" t="str">
        <f t="shared" si="113"/>
        <v>8.2</v>
      </c>
      <c r="GZ6" s="22" t="str">
        <f t="shared" si="114"/>
        <v>B+</v>
      </c>
      <c r="HA6" s="20">
        <f t="shared" si="115"/>
        <v>3.5</v>
      </c>
      <c r="HB6" s="20" t="str">
        <f t="shared" si="116"/>
        <v>3.5</v>
      </c>
      <c r="HC6" s="46">
        <v>4</v>
      </c>
      <c r="HD6" s="416">
        <v>4</v>
      </c>
      <c r="HE6" s="417">
        <v>8.3000000000000007</v>
      </c>
      <c r="HF6" s="65">
        <v>8</v>
      </c>
      <c r="HG6" s="65"/>
      <c r="HH6" s="17">
        <f t="shared" si="117"/>
        <v>8.1</v>
      </c>
      <c r="HI6" s="18">
        <f t="shared" si="118"/>
        <v>8.1</v>
      </c>
      <c r="HJ6" s="1029" t="str">
        <f t="shared" si="119"/>
        <v>8.1</v>
      </c>
      <c r="HK6" s="22" t="str">
        <f t="shared" si="120"/>
        <v>B+</v>
      </c>
      <c r="HL6" s="20">
        <f t="shared" si="121"/>
        <v>3.5</v>
      </c>
      <c r="HM6" s="20" t="str">
        <f t="shared" si="122"/>
        <v>3.5</v>
      </c>
      <c r="HN6" s="46">
        <v>2</v>
      </c>
      <c r="HO6" s="416">
        <v>2</v>
      </c>
      <c r="HP6" s="660">
        <v>7.4</v>
      </c>
      <c r="HQ6" s="599">
        <v>8</v>
      </c>
      <c r="HR6" s="599"/>
      <c r="HS6" s="17">
        <f t="shared" si="123"/>
        <v>7.8</v>
      </c>
      <c r="HT6" s="18">
        <f t="shared" si="124"/>
        <v>7.8</v>
      </c>
      <c r="HU6" s="1028" t="str">
        <f t="shared" si="125"/>
        <v>7.8</v>
      </c>
      <c r="HV6" s="22" t="str">
        <f t="shared" si="126"/>
        <v>B</v>
      </c>
      <c r="HW6" s="20">
        <f t="shared" si="127"/>
        <v>3</v>
      </c>
      <c r="HX6" s="20" t="str">
        <f t="shared" si="128"/>
        <v>3.0</v>
      </c>
      <c r="HY6" s="46">
        <v>3</v>
      </c>
      <c r="HZ6" s="416">
        <v>3</v>
      </c>
      <c r="IA6" s="660">
        <v>7</v>
      </c>
      <c r="IB6" s="599">
        <v>6</v>
      </c>
      <c r="IC6" s="599"/>
      <c r="ID6" s="17">
        <f t="shared" si="129"/>
        <v>6.4</v>
      </c>
      <c r="IE6" s="18">
        <f t="shared" si="130"/>
        <v>6.4</v>
      </c>
      <c r="IF6" s="1029" t="str">
        <f t="shared" si="131"/>
        <v>6.4</v>
      </c>
      <c r="IG6" s="22" t="str">
        <f t="shared" si="132"/>
        <v>C</v>
      </c>
      <c r="IH6" s="20">
        <f t="shared" si="133"/>
        <v>2</v>
      </c>
      <c r="II6" s="20" t="str">
        <f t="shared" si="134"/>
        <v>2.0</v>
      </c>
      <c r="IJ6" s="46">
        <v>3</v>
      </c>
      <c r="IK6" s="416">
        <v>3</v>
      </c>
      <c r="IL6" s="417">
        <v>6.6</v>
      </c>
      <c r="IM6" s="599">
        <v>7</v>
      </c>
      <c r="IN6" s="599"/>
      <c r="IO6" s="17">
        <f t="shared" si="135"/>
        <v>6.8</v>
      </c>
      <c r="IP6" s="18">
        <f t="shared" si="136"/>
        <v>6.8</v>
      </c>
      <c r="IQ6" s="1028" t="str">
        <f t="shared" si="137"/>
        <v>6.8</v>
      </c>
      <c r="IR6" s="22" t="str">
        <f t="shared" si="138"/>
        <v>C+</v>
      </c>
      <c r="IS6" s="20">
        <f t="shared" si="139"/>
        <v>2.5</v>
      </c>
      <c r="IT6" s="20" t="str">
        <f t="shared" si="140"/>
        <v>2.5</v>
      </c>
      <c r="IU6" s="46">
        <v>4</v>
      </c>
      <c r="IV6" s="416">
        <v>4</v>
      </c>
      <c r="IW6" s="515">
        <f t="shared" si="141"/>
        <v>23</v>
      </c>
      <c r="IX6" s="35">
        <f t="shared" si="142"/>
        <v>2.9782608695652173</v>
      </c>
      <c r="IY6" s="36" t="str">
        <f t="shared" si="143"/>
        <v>2.98</v>
      </c>
      <c r="IZ6" s="37" t="str">
        <f t="shared" si="144"/>
        <v>Lên lớp</v>
      </c>
      <c r="JA6" s="501">
        <f t="shared" si="145"/>
        <v>56</v>
      </c>
      <c r="JB6" s="690">
        <f t="shared" si="146"/>
        <v>3.0803571428571428</v>
      </c>
      <c r="JC6" s="36" t="str">
        <f t="shared" si="147"/>
        <v>3.08</v>
      </c>
      <c r="JD6" s="290">
        <f t="shared" si="148"/>
        <v>23</v>
      </c>
      <c r="JE6" s="291">
        <f t="shared" si="149"/>
        <v>2.9782608695652173</v>
      </c>
      <c r="JF6" s="679">
        <f t="shared" si="150"/>
        <v>56</v>
      </c>
      <c r="JG6" s="680">
        <f t="shared" si="151"/>
        <v>3.0803571428571428</v>
      </c>
      <c r="JH6" s="37" t="str">
        <f t="shared" si="152"/>
        <v>Lên lớp</v>
      </c>
      <c r="JJ6" s="417">
        <v>7</v>
      </c>
      <c r="JK6" s="65">
        <v>6</v>
      </c>
      <c r="JL6" s="65"/>
      <c r="JM6" s="17">
        <f t="shared" si="153"/>
        <v>6.4</v>
      </c>
      <c r="JN6" s="18">
        <f t="shared" si="154"/>
        <v>6.4</v>
      </c>
      <c r="JO6" s="1028" t="str">
        <f t="shared" si="155"/>
        <v>6.4</v>
      </c>
      <c r="JP6" s="22" t="str">
        <f t="shared" si="156"/>
        <v>C</v>
      </c>
      <c r="JQ6" s="20">
        <f t="shared" si="157"/>
        <v>2</v>
      </c>
      <c r="JR6" s="20" t="str">
        <f t="shared" si="158"/>
        <v>2.0</v>
      </c>
      <c r="JS6" s="46">
        <v>2</v>
      </c>
      <c r="JT6" s="416">
        <v>2</v>
      </c>
      <c r="JU6" s="660">
        <v>8.1</v>
      </c>
      <c r="JV6" s="65">
        <v>9</v>
      </c>
      <c r="JW6" s="65"/>
      <c r="JX6" s="17">
        <f t="shared" si="159"/>
        <v>8.6</v>
      </c>
      <c r="JY6" s="18">
        <f t="shared" si="160"/>
        <v>8.6</v>
      </c>
      <c r="JZ6" s="1028" t="str">
        <f t="shared" si="161"/>
        <v>8.6</v>
      </c>
      <c r="KA6" s="22" t="str">
        <f t="shared" si="162"/>
        <v>A</v>
      </c>
      <c r="KB6" s="20">
        <f t="shared" si="163"/>
        <v>4</v>
      </c>
      <c r="KC6" s="20" t="str">
        <f t="shared" si="164"/>
        <v>4.0</v>
      </c>
      <c r="KD6" s="46">
        <v>4</v>
      </c>
      <c r="KE6" s="416">
        <v>4</v>
      </c>
      <c r="KF6" s="417">
        <v>7.3</v>
      </c>
      <c r="KG6" s="65">
        <v>5</v>
      </c>
      <c r="KH6" s="65"/>
      <c r="KI6" s="17">
        <f t="shared" si="165"/>
        <v>5.9</v>
      </c>
      <c r="KJ6" s="18">
        <f t="shared" si="166"/>
        <v>5.9</v>
      </c>
      <c r="KK6" s="1029" t="str">
        <f t="shared" si="167"/>
        <v>5.9</v>
      </c>
      <c r="KL6" s="22" t="str">
        <f t="shared" si="168"/>
        <v>C</v>
      </c>
      <c r="KM6" s="20">
        <f t="shared" si="169"/>
        <v>2</v>
      </c>
      <c r="KN6" s="20" t="str">
        <f t="shared" si="170"/>
        <v>2.0</v>
      </c>
      <c r="KO6" s="46">
        <v>4</v>
      </c>
      <c r="KP6" s="416">
        <v>4</v>
      </c>
      <c r="KQ6" s="417">
        <v>8.4</v>
      </c>
      <c r="KR6" s="65">
        <v>5</v>
      </c>
      <c r="KS6" s="65"/>
      <c r="KT6" s="17">
        <f t="shared" si="171"/>
        <v>6.4</v>
      </c>
      <c r="KU6" s="18">
        <f t="shared" si="172"/>
        <v>6.4</v>
      </c>
      <c r="KV6" s="1028" t="str">
        <f t="shared" si="173"/>
        <v>6.4</v>
      </c>
      <c r="KW6" s="22" t="str">
        <f t="shared" si="174"/>
        <v>C</v>
      </c>
      <c r="KX6" s="20">
        <f t="shared" si="175"/>
        <v>2</v>
      </c>
      <c r="KY6" s="20" t="str">
        <f t="shared" si="176"/>
        <v>2.0</v>
      </c>
      <c r="KZ6" s="46">
        <v>3</v>
      </c>
      <c r="LA6" s="416">
        <v>3</v>
      </c>
      <c r="LB6" s="417">
        <v>7.3</v>
      </c>
      <c r="LC6" s="65">
        <v>8</v>
      </c>
      <c r="LD6" s="65"/>
      <c r="LE6" s="17">
        <f t="shared" si="177"/>
        <v>7.7</v>
      </c>
      <c r="LF6" s="18">
        <f t="shared" si="178"/>
        <v>7.7</v>
      </c>
      <c r="LG6" s="1029" t="str">
        <f t="shared" si="179"/>
        <v>7.7</v>
      </c>
      <c r="LH6" s="22" t="str">
        <f t="shared" si="180"/>
        <v>B</v>
      </c>
      <c r="LI6" s="20">
        <f t="shared" si="181"/>
        <v>3</v>
      </c>
      <c r="LJ6" s="20" t="str">
        <f t="shared" si="182"/>
        <v>3.0</v>
      </c>
      <c r="LK6" s="46">
        <v>2</v>
      </c>
      <c r="LL6" s="416">
        <v>2</v>
      </c>
      <c r="LM6" s="417">
        <v>7.1</v>
      </c>
      <c r="LN6" s="599">
        <v>7</v>
      </c>
      <c r="LO6" s="599"/>
      <c r="LP6" s="17">
        <f t="shared" si="183"/>
        <v>7</v>
      </c>
      <c r="LQ6" s="18">
        <f t="shared" si="184"/>
        <v>7</v>
      </c>
      <c r="LR6" s="1028" t="str">
        <f t="shared" si="185"/>
        <v>7.0</v>
      </c>
      <c r="LS6" s="22" t="str">
        <f t="shared" si="186"/>
        <v>B</v>
      </c>
      <c r="LT6" s="20">
        <f t="shared" si="187"/>
        <v>3</v>
      </c>
      <c r="LU6" s="20" t="str">
        <f t="shared" si="188"/>
        <v>3.0</v>
      </c>
      <c r="LV6" s="46">
        <v>2</v>
      </c>
      <c r="LW6" s="416">
        <v>2</v>
      </c>
      <c r="LX6" s="417">
        <v>7.4</v>
      </c>
      <c r="LY6" s="65">
        <v>8</v>
      </c>
      <c r="LZ6" s="65"/>
      <c r="MA6" s="17">
        <f t="shared" si="189"/>
        <v>7.8</v>
      </c>
      <c r="MB6" s="18">
        <f t="shared" si="190"/>
        <v>7.8</v>
      </c>
      <c r="MC6" s="1028" t="str">
        <f t="shared" si="191"/>
        <v>7.8</v>
      </c>
      <c r="MD6" s="22" t="str">
        <f t="shared" si="192"/>
        <v>B</v>
      </c>
      <c r="ME6" s="20">
        <f t="shared" si="193"/>
        <v>3</v>
      </c>
      <c r="MF6" s="20" t="str">
        <f t="shared" si="194"/>
        <v>3.0</v>
      </c>
      <c r="MG6" s="46">
        <v>3</v>
      </c>
      <c r="MH6" s="416">
        <v>3</v>
      </c>
      <c r="MI6" s="515">
        <f t="shared" si="195"/>
        <v>20</v>
      </c>
      <c r="MJ6" s="35">
        <f t="shared" si="196"/>
        <v>2.75</v>
      </c>
      <c r="MK6" s="36" t="str">
        <f t="shared" si="197"/>
        <v>2.75</v>
      </c>
      <c r="ML6" s="65" t="str">
        <f t="shared" si="198"/>
        <v>Lên lớp</v>
      </c>
      <c r="MM6" s="501">
        <f t="shared" si="199"/>
        <v>76</v>
      </c>
      <c r="MN6" s="35">
        <f t="shared" si="200"/>
        <v>2.9934210526315788</v>
      </c>
      <c r="MO6" s="36" t="str">
        <f t="shared" si="201"/>
        <v>2.99</v>
      </c>
      <c r="MP6" s="799">
        <f t="shared" si="202"/>
        <v>20</v>
      </c>
      <c r="MQ6" s="800">
        <f t="shared" si="203"/>
        <v>2.75</v>
      </c>
      <c r="MR6" s="801">
        <f t="shared" si="204"/>
        <v>76</v>
      </c>
      <c r="MS6" s="1031">
        <f t="shared" si="205"/>
        <v>7.5078947368421041</v>
      </c>
      <c r="MT6" s="802">
        <f t="shared" si="206"/>
        <v>2.9934210526315788</v>
      </c>
      <c r="MU6" s="65" t="str">
        <f t="shared" si="207"/>
        <v>Lên lớp</v>
      </c>
      <c r="MV6" s="225"/>
      <c r="MW6" s="417">
        <v>6.7</v>
      </c>
      <c r="MX6" s="65">
        <v>9</v>
      </c>
      <c r="MY6" s="65"/>
      <c r="MZ6" s="17">
        <f t="shared" si="208"/>
        <v>8.1</v>
      </c>
      <c r="NA6" s="18">
        <f t="shared" si="209"/>
        <v>8.1</v>
      </c>
      <c r="NB6" s="1032" t="str">
        <f t="shared" si="210"/>
        <v>8.1</v>
      </c>
      <c r="NC6" s="22" t="str">
        <f t="shared" si="211"/>
        <v>B+</v>
      </c>
      <c r="ND6" s="20">
        <f t="shared" si="212"/>
        <v>3.5</v>
      </c>
      <c r="NE6" s="20" t="str">
        <f t="shared" si="213"/>
        <v>3.5</v>
      </c>
      <c r="NF6" s="46">
        <v>4</v>
      </c>
      <c r="NG6" s="416">
        <v>4</v>
      </c>
      <c r="NH6" s="417">
        <v>8</v>
      </c>
      <c r="NI6" s="65">
        <v>9</v>
      </c>
      <c r="NJ6" s="65"/>
      <c r="NK6" s="17">
        <f t="shared" si="214"/>
        <v>8.6</v>
      </c>
      <c r="NL6" s="18">
        <f t="shared" si="215"/>
        <v>8.6</v>
      </c>
      <c r="NM6" s="1029" t="str">
        <f t="shared" si="216"/>
        <v>8.6</v>
      </c>
      <c r="NN6" s="22" t="str">
        <f t="shared" si="217"/>
        <v>A</v>
      </c>
      <c r="NO6" s="20">
        <f t="shared" si="218"/>
        <v>4</v>
      </c>
      <c r="NP6" s="20" t="str">
        <f t="shared" si="219"/>
        <v>4.0</v>
      </c>
      <c r="NQ6" s="46">
        <v>3</v>
      </c>
      <c r="NR6" s="416">
        <v>3</v>
      </c>
      <c r="NS6" s="417">
        <v>8.6</v>
      </c>
      <c r="NT6" s="65">
        <v>9</v>
      </c>
      <c r="NU6" s="65"/>
      <c r="NV6" s="17">
        <f t="shared" si="220"/>
        <v>8.8000000000000007</v>
      </c>
      <c r="NW6" s="18">
        <f t="shared" si="221"/>
        <v>8.8000000000000007</v>
      </c>
      <c r="NX6" s="1029" t="str">
        <f t="shared" si="227"/>
        <v>8.8</v>
      </c>
      <c r="NY6" s="22" t="str">
        <f t="shared" si="222"/>
        <v>A</v>
      </c>
      <c r="NZ6" s="20">
        <f t="shared" si="223"/>
        <v>4</v>
      </c>
      <c r="OA6" s="20" t="str">
        <f t="shared" si="224"/>
        <v>4.0</v>
      </c>
      <c r="OB6" s="46">
        <v>2</v>
      </c>
      <c r="OC6" s="416">
        <v>2</v>
      </c>
      <c r="OD6" s="417">
        <v>7.5</v>
      </c>
      <c r="OE6" s="65">
        <v>7</v>
      </c>
      <c r="OF6" s="65"/>
      <c r="OG6" s="17">
        <f t="shared" si="228"/>
        <v>7.2</v>
      </c>
      <c r="OH6" s="18">
        <f t="shared" si="229"/>
        <v>7.2</v>
      </c>
      <c r="OI6" s="1032" t="str">
        <f t="shared" si="230"/>
        <v>7.2</v>
      </c>
      <c r="OJ6" s="22" t="str">
        <f t="shared" si="231"/>
        <v>B</v>
      </c>
      <c r="OK6" s="20">
        <f t="shared" si="232"/>
        <v>3</v>
      </c>
      <c r="OL6" s="20" t="str">
        <f t="shared" si="233"/>
        <v>3.0</v>
      </c>
      <c r="OM6" s="46">
        <v>3</v>
      </c>
      <c r="ON6" s="416">
        <v>3</v>
      </c>
      <c r="OO6" s="417">
        <v>6.8</v>
      </c>
      <c r="OP6" s="65">
        <v>7</v>
      </c>
      <c r="OQ6" s="65"/>
      <c r="OR6" s="17">
        <f t="shared" si="234"/>
        <v>6.9</v>
      </c>
      <c r="OS6" s="18">
        <f t="shared" si="235"/>
        <v>6.9</v>
      </c>
      <c r="OT6" s="1032" t="str">
        <f t="shared" si="236"/>
        <v>6.9</v>
      </c>
      <c r="OU6" s="22" t="str">
        <f t="shared" si="237"/>
        <v>C+</v>
      </c>
      <c r="OV6" s="20">
        <f t="shared" si="238"/>
        <v>2.5</v>
      </c>
      <c r="OW6" s="20" t="str">
        <f t="shared" si="239"/>
        <v>2.5</v>
      </c>
      <c r="OX6" s="46">
        <v>4</v>
      </c>
      <c r="OY6" s="416">
        <v>4</v>
      </c>
      <c r="OZ6" s="515">
        <f t="shared" si="240"/>
        <v>16</v>
      </c>
      <c r="PA6" s="35">
        <f t="shared" si="241"/>
        <v>3.3125</v>
      </c>
      <c r="PB6" s="36" t="str">
        <f t="shared" si="242"/>
        <v>3.31</v>
      </c>
      <c r="PC6" s="65" t="str">
        <f t="shared" si="243"/>
        <v>Lên lớp</v>
      </c>
      <c r="PD6" s="501">
        <f t="shared" si="244"/>
        <v>92</v>
      </c>
      <c r="PE6" s="35">
        <f t="shared" si="245"/>
        <v>3.0489130434782608</v>
      </c>
      <c r="PF6" s="36" t="str">
        <f t="shared" si="246"/>
        <v>3.05</v>
      </c>
      <c r="PG6" s="799">
        <f t="shared" si="247"/>
        <v>16</v>
      </c>
      <c r="PH6" s="1105">
        <f t="shared" si="248"/>
        <v>7.8125</v>
      </c>
      <c r="PI6" s="800">
        <f t="shared" si="249"/>
        <v>3.3125</v>
      </c>
      <c r="PJ6" s="801">
        <f t="shared" si="250"/>
        <v>92</v>
      </c>
      <c r="PK6" s="1107">
        <f t="shared" si="251"/>
        <v>7.5608695652173905</v>
      </c>
      <c r="PL6" s="802">
        <f t="shared" si="252"/>
        <v>3.0489130434782608</v>
      </c>
      <c r="PM6" s="65" t="str">
        <f t="shared" si="253"/>
        <v>Lên lớp</v>
      </c>
      <c r="PN6" s="454"/>
      <c r="PO6" s="417">
        <v>7</v>
      </c>
      <c r="PP6" s="599">
        <v>7</v>
      </c>
      <c r="PQ6" s="599"/>
      <c r="PR6" s="17">
        <f t="shared" si="254"/>
        <v>7</v>
      </c>
      <c r="PS6" s="18">
        <f t="shared" si="255"/>
        <v>7</v>
      </c>
      <c r="PT6" s="1032" t="str">
        <f t="shared" si="256"/>
        <v>7.0</v>
      </c>
      <c r="PU6" s="22" t="str">
        <f t="shared" si="257"/>
        <v>B</v>
      </c>
      <c r="PV6" s="20">
        <f t="shared" si="258"/>
        <v>3</v>
      </c>
      <c r="PW6" s="20" t="str">
        <f t="shared" si="259"/>
        <v>3.0</v>
      </c>
      <c r="PX6" s="46">
        <v>3</v>
      </c>
      <c r="PY6" s="416">
        <v>3</v>
      </c>
      <c r="PZ6" s="715">
        <v>7.9</v>
      </c>
      <c r="QA6" s="460">
        <v>7</v>
      </c>
      <c r="QB6" s="1080">
        <f t="shared" si="260"/>
        <v>7.4</v>
      </c>
      <c r="QC6" s="1192" t="str">
        <f t="shared" si="261"/>
        <v>7.4</v>
      </c>
      <c r="QD6" s="1147" t="str">
        <f t="shared" si="262"/>
        <v>B</v>
      </c>
      <c r="QE6" s="1149">
        <f t="shared" si="263"/>
        <v>3</v>
      </c>
      <c r="QF6" s="1149" t="str">
        <f t="shared" si="264"/>
        <v>3.0</v>
      </c>
      <c r="QG6" s="1151">
        <v>5</v>
      </c>
      <c r="QH6" s="451">
        <v>5</v>
      </c>
      <c r="QI6" s="289">
        <f t="shared" si="265"/>
        <v>8</v>
      </c>
      <c r="QJ6" s="35">
        <f t="shared" si="266"/>
        <v>3</v>
      </c>
      <c r="QK6" s="36" t="str">
        <f t="shared" si="267"/>
        <v>3.00</v>
      </c>
      <c r="QL6" s="1159" t="str">
        <f t="shared" si="268"/>
        <v>Lên lớp</v>
      </c>
      <c r="QM6" s="290">
        <f t="shared" si="269"/>
        <v>8</v>
      </c>
      <c r="QN6" s="291">
        <f xml:space="preserve"> (PV6*PY6+QE6*QH6)/QM6</f>
        <v>3</v>
      </c>
    </row>
    <row r="7" spans="1:456" ht="18.75" customHeight="1">
      <c r="A7" s="108">
        <v>11</v>
      </c>
      <c r="B7" s="109" t="s">
        <v>156</v>
      </c>
      <c r="C7" s="114" t="s">
        <v>311</v>
      </c>
      <c r="D7" s="117" t="s">
        <v>169</v>
      </c>
      <c r="E7" s="120" t="s">
        <v>170</v>
      </c>
      <c r="F7" s="150"/>
      <c r="G7" s="110" t="s">
        <v>232</v>
      </c>
      <c r="H7" s="110" t="s">
        <v>34</v>
      </c>
      <c r="I7" s="111" t="s">
        <v>369</v>
      </c>
      <c r="J7" s="436">
        <v>7</v>
      </c>
      <c r="K7" s="327" t="str">
        <f t="shared" si="0"/>
        <v>7.0</v>
      </c>
      <c r="L7" s="465" t="str">
        <f t="shared" si="225"/>
        <v>B</v>
      </c>
      <c r="M7" s="466">
        <f t="shared" si="226"/>
        <v>3</v>
      </c>
      <c r="N7" s="436">
        <v>7</v>
      </c>
      <c r="O7" s="327" t="str">
        <f t="shared" si="1"/>
        <v>7.0</v>
      </c>
      <c r="P7" s="465" t="str">
        <f t="shared" si="2"/>
        <v>B</v>
      </c>
      <c r="Q7" s="466">
        <f t="shared" si="3"/>
        <v>3</v>
      </c>
      <c r="R7" s="12">
        <v>7</v>
      </c>
      <c r="S7" s="13">
        <v>7</v>
      </c>
      <c r="T7" s="14"/>
      <c r="U7" s="11">
        <f t="shared" si="4"/>
        <v>7</v>
      </c>
      <c r="V7" s="16">
        <f t="shared" si="5"/>
        <v>7</v>
      </c>
      <c r="W7" s="327" t="str">
        <f t="shared" si="6"/>
        <v>7.0</v>
      </c>
      <c r="X7" s="22" t="str">
        <f t="shared" si="7"/>
        <v>B</v>
      </c>
      <c r="Y7" s="20">
        <f t="shared" si="8"/>
        <v>3</v>
      </c>
      <c r="Z7" s="39" t="str">
        <f t="shared" si="9"/>
        <v>3.0</v>
      </c>
      <c r="AA7" s="46">
        <v>2</v>
      </c>
      <c r="AB7" s="92">
        <v>2</v>
      </c>
      <c r="AC7" s="12">
        <v>8.5</v>
      </c>
      <c r="AD7" s="13">
        <v>7</v>
      </c>
      <c r="AE7" s="14"/>
      <c r="AF7" s="11">
        <f t="shared" si="10"/>
        <v>7.6</v>
      </c>
      <c r="AG7" s="16">
        <f t="shared" si="11"/>
        <v>7.6</v>
      </c>
      <c r="AH7" s="327" t="str">
        <f t="shared" si="12"/>
        <v>7.6</v>
      </c>
      <c r="AI7" s="22" t="str">
        <f t="shared" si="13"/>
        <v>B</v>
      </c>
      <c r="AJ7" s="20">
        <f t="shared" si="14"/>
        <v>3</v>
      </c>
      <c r="AK7" s="39" t="str">
        <f t="shared" si="15"/>
        <v>3.0</v>
      </c>
      <c r="AL7" s="8">
        <v>3</v>
      </c>
      <c r="AM7" s="298">
        <v>3</v>
      </c>
      <c r="AN7" s="12">
        <v>6</v>
      </c>
      <c r="AO7" s="13">
        <v>4</v>
      </c>
      <c r="AP7" s="14"/>
      <c r="AQ7" s="11">
        <f t="shared" si="16"/>
        <v>4.8</v>
      </c>
      <c r="AR7" s="16">
        <f t="shared" si="17"/>
        <v>4.8</v>
      </c>
      <c r="AS7" s="327" t="str">
        <f t="shared" si="18"/>
        <v>4.8</v>
      </c>
      <c r="AT7" s="22" t="str">
        <f t="shared" si="19"/>
        <v>D</v>
      </c>
      <c r="AU7" s="20">
        <f t="shared" si="20"/>
        <v>1</v>
      </c>
      <c r="AV7" s="39" t="str">
        <f t="shared" si="21"/>
        <v>1.0</v>
      </c>
      <c r="AW7" s="69">
        <v>3</v>
      </c>
      <c r="AX7" s="92">
        <v>3</v>
      </c>
      <c r="AY7" s="27">
        <v>7.7</v>
      </c>
      <c r="AZ7" s="28">
        <v>5</v>
      </c>
      <c r="BA7" s="29"/>
      <c r="BB7" s="11">
        <f t="shared" si="22"/>
        <v>6.1</v>
      </c>
      <c r="BC7" s="16">
        <f t="shared" si="23"/>
        <v>6.1</v>
      </c>
      <c r="BD7" s="327" t="str">
        <f t="shared" si="24"/>
        <v>6.1</v>
      </c>
      <c r="BE7" s="22" t="str">
        <f t="shared" si="25"/>
        <v>C</v>
      </c>
      <c r="BF7" s="20">
        <f t="shared" si="26"/>
        <v>2</v>
      </c>
      <c r="BG7" s="39" t="str">
        <f t="shared" si="27"/>
        <v>2.0</v>
      </c>
      <c r="BH7" s="46">
        <v>3</v>
      </c>
      <c r="BI7" s="92">
        <v>3</v>
      </c>
      <c r="BJ7" s="12">
        <v>8.1</v>
      </c>
      <c r="BK7" s="13">
        <v>8</v>
      </c>
      <c r="BL7" s="14"/>
      <c r="BM7" s="11">
        <f t="shared" si="28"/>
        <v>8</v>
      </c>
      <c r="BN7" s="16">
        <f t="shared" si="29"/>
        <v>8</v>
      </c>
      <c r="BO7" s="327" t="str">
        <f t="shared" si="30"/>
        <v>8.0</v>
      </c>
      <c r="BP7" s="22" t="str">
        <f t="shared" si="31"/>
        <v>B+</v>
      </c>
      <c r="BQ7" s="20">
        <f t="shared" si="32"/>
        <v>3.5</v>
      </c>
      <c r="BR7" s="39" t="str">
        <f t="shared" si="33"/>
        <v>3.5</v>
      </c>
      <c r="BS7" s="46">
        <v>5</v>
      </c>
      <c r="BT7" s="92">
        <v>5</v>
      </c>
      <c r="BU7" s="289">
        <f t="shared" si="34"/>
        <v>16</v>
      </c>
      <c r="BV7" s="35">
        <f t="shared" si="35"/>
        <v>2.59375</v>
      </c>
      <c r="BW7" s="36" t="str">
        <f t="shared" si="36"/>
        <v>2.59</v>
      </c>
      <c r="BX7" s="37" t="str">
        <f t="shared" si="37"/>
        <v>Lên lớp</v>
      </c>
      <c r="BY7" s="290">
        <f t="shared" si="38"/>
        <v>16</v>
      </c>
      <c r="BZ7" s="291">
        <f t="shared" si="39"/>
        <v>2.59375</v>
      </c>
      <c r="CA7" s="37" t="str">
        <f t="shared" si="40"/>
        <v>Lên lớp</v>
      </c>
      <c r="CB7" s="391"/>
      <c r="CC7" s="337">
        <v>6</v>
      </c>
      <c r="CD7" s="65">
        <v>4</v>
      </c>
      <c r="CE7" s="65"/>
      <c r="CF7" s="17">
        <f t="shared" si="41"/>
        <v>4.8</v>
      </c>
      <c r="CG7" s="18">
        <f t="shared" si="42"/>
        <v>4.8</v>
      </c>
      <c r="CH7" s="323" t="str">
        <f t="shared" si="43"/>
        <v>4.8</v>
      </c>
      <c r="CI7" s="22" t="str">
        <f t="shared" si="44"/>
        <v>D</v>
      </c>
      <c r="CJ7" s="20">
        <f t="shared" si="45"/>
        <v>1</v>
      </c>
      <c r="CK7" s="20" t="str">
        <f t="shared" si="46"/>
        <v>1.0</v>
      </c>
      <c r="CL7" s="46">
        <v>3</v>
      </c>
      <c r="CM7" s="95">
        <v>3</v>
      </c>
      <c r="CN7" s="417">
        <v>6.3</v>
      </c>
      <c r="CO7" s="65">
        <v>9</v>
      </c>
      <c r="CP7" s="65"/>
      <c r="CQ7" s="17">
        <f t="shared" si="47"/>
        <v>7.9</v>
      </c>
      <c r="CR7" s="18">
        <f t="shared" si="48"/>
        <v>7.9</v>
      </c>
      <c r="CS7" s="323" t="str">
        <f t="shared" si="49"/>
        <v>7.9</v>
      </c>
      <c r="CT7" s="22" t="str">
        <f t="shared" si="50"/>
        <v>B</v>
      </c>
      <c r="CU7" s="20">
        <f t="shared" si="51"/>
        <v>3</v>
      </c>
      <c r="CV7" s="20" t="str">
        <f t="shared" si="52"/>
        <v>3.0</v>
      </c>
      <c r="CW7" s="46">
        <v>3</v>
      </c>
      <c r="CX7" s="416">
        <v>3</v>
      </c>
      <c r="CY7" s="417">
        <v>7.6</v>
      </c>
      <c r="CZ7" s="86">
        <v>8</v>
      </c>
      <c r="DA7" s="45"/>
      <c r="DB7" s="17">
        <f t="shared" si="53"/>
        <v>7.8</v>
      </c>
      <c r="DC7" s="18">
        <f t="shared" si="54"/>
        <v>7.8</v>
      </c>
      <c r="DD7" s="1028" t="str">
        <f t="shared" si="55"/>
        <v>7.8</v>
      </c>
      <c r="DE7" s="22" t="str">
        <f t="shared" si="56"/>
        <v>B</v>
      </c>
      <c r="DF7" s="20">
        <f t="shared" si="57"/>
        <v>3</v>
      </c>
      <c r="DG7" s="20" t="str">
        <f t="shared" si="58"/>
        <v>3.0</v>
      </c>
      <c r="DH7" s="46">
        <v>2</v>
      </c>
      <c r="DI7" s="416">
        <v>2</v>
      </c>
      <c r="DJ7" s="417">
        <v>7</v>
      </c>
      <c r="DK7" s="86">
        <v>7</v>
      </c>
      <c r="DL7" s="45"/>
      <c r="DM7" s="17">
        <f t="shared" si="59"/>
        <v>7</v>
      </c>
      <c r="DN7" s="18">
        <f t="shared" si="60"/>
        <v>7</v>
      </c>
      <c r="DO7" s="1028" t="str">
        <f t="shared" si="61"/>
        <v>7.0</v>
      </c>
      <c r="DP7" s="22" t="str">
        <f t="shared" si="62"/>
        <v>B</v>
      </c>
      <c r="DQ7" s="20">
        <f t="shared" si="63"/>
        <v>3</v>
      </c>
      <c r="DR7" s="20" t="str">
        <f t="shared" si="64"/>
        <v>3.0</v>
      </c>
      <c r="DS7" s="46">
        <v>3</v>
      </c>
      <c r="DT7" s="416">
        <v>3</v>
      </c>
      <c r="DU7" s="417">
        <v>7.4</v>
      </c>
      <c r="DV7" s="86">
        <v>6</v>
      </c>
      <c r="DW7" s="45"/>
      <c r="DX7" s="17">
        <f t="shared" si="65"/>
        <v>6.6</v>
      </c>
      <c r="DY7" s="18">
        <f t="shared" si="66"/>
        <v>6.6</v>
      </c>
      <c r="DZ7" s="1028" t="str">
        <f t="shared" si="67"/>
        <v>6.6</v>
      </c>
      <c r="EA7" s="22" t="str">
        <f t="shared" si="68"/>
        <v>C+</v>
      </c>
      <c r="EB7" s="20">
        <f t="shared" si="69"/>
        <v>2.5</v>
      </c>
      <c r="EC7" s="20" t="str">
        <f t="shared" si="70"/>
        <v>2.5</v>
      </c>
      <c r="ED7" s="46">
        <v>2</v>
      </c>
      <c r="EE7" s="416">
        <v>2</v>
      </c>
      <c r="EF7" s="417">
        <v>7.8</v>
      </c>
      <c r="EG7" s="86">
        <v>8</v>
      </c>
      <c r="EH7" s="45"/>
      <c r="EI7" s="17">
        <f t="shared" si="71"/>
        <v>7.9</v>
      </c>
      <c r="EJ7" s="18">
        <f t="shared" si="72"/>
        <v>7.9</v>
      </c>
      <c r="EK7" s="1028" t="str">
        <f t="shared" si="73"/>
        <v>7.9</v>
      </c>
      <c r="EL7" s="22" t="str">
        <f t="shared" si="74"/>
        <v>B</v>
      </c>
      <c r="EM7" s="20">
        <f t="shared" si="75"/>
        <v>3</v>
      </c>
      <c r="EN7" s="20" t="str">
        <f t="shared" si="76"/>
        <v>3.0</v>
      </c>
      <c r="EO7" s="46">
        <v>2</v>
      </c>
      <c r="EP7" s="416">
        <v>2</v>
      </c>
      <c r="EQ7" s="417">
        <v>7.2</v>
      </c>
      <c r="ER7" s="86">
        <v>5</v>
      </c>
      <c r="ES7" s="65"/>
      <c r="ET7" s="17">
        <f t="shared" si="77"/>
        <v>5.9</v>
      </c>
      <c r="EU7" s="18">
        <f t="shared" si="78"/>
        <v>5.9</v>
      </c>
      <c r="EV7" s="1028" t="str">
        <f t="shared" si="79"/>
        <v>5.9</v>
      </c>
      <c r="EW7" s="22" t="str">
        <f t="shared" si="80"/>
        <v>C</v>
      </c>
      <c r="EX7" s="20">
        <f t="shared" si="81"/>
        <v>2</v>
      </c>
      <c r="EY7" s="20" t="str">
        <f t="shared" si="82"/>
        <v>2.0</v>
      </c>
      <c r="EZ7" s="46">
        <v>2</v>
      </c>
      <c r="FA7" s="416">
        <v>2</v>
      </c>
      <c r="FB7" s="515">
        <f t="shared" si="83"/>
        <v>17</v>
      </c>
      <c r="FC7" s="35">
        <f t="shared" si="84"/>
        <v>2.4705882352941178</v>
      </c>
      <c r="FD7" s="36" t="str">
        <f t="shared" si="85"/>
        <v>2.47</v>
      </c>
      <c r="FE7" s="86" t="str">
        <f t="shared" si="86"/>
        <v>Lên lớp</v>
      </c>
      <c r="FF7" s="501">
        <f t="shared" si="87"/>
        <v>33</v>
      </c>
      <c r="FG7" s="35">
        <f t="shared" si="88"/>
        <v>2.5303030303030303</v>
      </c>
      <c r="FH7" s="36" t="str">
        <f t="shared" si="89"/>
        <v>2.53</v>
      </c>
      <c r="FI7" s="530">
        <f t="shared" si="90"/>
        <v>33</v>
      </c>
      <c r="FJ7" s="502">
        <f t="shared" si="91"/>
        <v>2.5303030303030303</v>
      </c>
      <c r="FK7" s="503" t="str">
        <f t="shared" si="92"/>
        <v>Lên lớp</v>
      </c>
      <c r="FL7" s="542"/>
      <c r="FM7" s="417">
        <v>7.4</v>
      </c>
      <c r="FN7" s="86">
        <v>8</v>
      </c>
      <c r="FO7" s="65"/>
      <c r="FP7" s="17">
        <f t="shared" si="93"/>
        <v>7.8</v>
      </c>
      <c r="FQ7" s="18">
        <f t="shared" si="94"/>
        <v>7.8</v>
      </c>
      <c r="FR7" s="1028" t="str">
        <f t="shared" si="95"/>
        <v>7.8</v>
      </c>
      <c r="FS7" s="22" t="str">
        <f t="shared" si="96"/>
        <v>B</v>
      </c>
      <c r="FT7" s="20">
        <f t="shared" si="97"/>
        <v>3</v>
      </c>
      <c r="FU7" s="20" t="str">
        <f t="shared" si="98"/>
        <v>3.0</v>
      </c>
      <c r="FV7" s="46">
        <v>2</v>
      </c>
      <c r="FW7" s="416">
        <v>2</v>
      </c>
      <c r="FX7" s="585">
        <v>9</v>
      </c>
      <c r="FY7" s="604">
        <v>7</v>
      </c>
      <c r="FZ7" s="604"/>
      <c r="GA7" s="17">
        <f t="shared" si="99"/>
        <v>7.8</v>
      </c>
      <c r="GB7" s="18">
        <f t="shared" si="100"/>
        <v>7.8</v>
      </c>
      <c r="GC7" s="1029" t="str">
        <f t="shared" si="101"/>
        <v>7.8</v>
      </c>
      <c r="GD7" s="22" t="str">
        <f t="shared" si="102"/>
        <v>B</v>
      </c>
      <c r="GE7" s="20">
        <f t="shared" si="103"/>
        <v>3</v>
      </c>
      <c r="GF7" s="20" t="str">
        <f t="shared" si="104"/>
        <v>3.0</v>
      </c>
      <c r="GG7" s="46">
        <v>2</v>
      </c>
      <c r="GH7" s="416">
        <v>2</v>
      </c>
      <c r="GI7" s="417">
        <v>7.8</v>
      </c>
      <c r="GJ7" s="65">
        <v>8</v>
      </c>
      <c r="GK7" s="65"/>
      <c r="GL7" s="17">
        <f t="shared" si="105"/>
        <v>7.9</v>
      </c>
      <c r="GM7" s="18">
        <f t="shared" si="106"/>
        <v>7.9</v>
      </c>
      <c r="GN7" s="1029" t="str">
        <f t="shared" si="107"/>
        <v>7.9</v>
      </c>
      <c r="GO7" s="22" t="str">
        <f t="shared" si="108"/>
        <v>B</v>
      </c>
      <c r="GP7" s="20">
        <f t="shared" si="109"/>
        <v>3</v>
      </c>
      <c r="GQ7" s="20" t="str">
        <f t="shared" si="110"/>
        <v>3.0</v>
      </c>
      <c r="GR7" s="46">
        <v>3</v>
      </c>
      <c r="GS7" s="416">
        <v>3</v>
      </c>
      <c r="GT7" s="417">
        <v>7.6</v>
      </c>
      <c r="GU7" s="599">
        <v>9</v>
      </c>
      <c r="GV7" s="599"/>
      <c r="GW7" s="17">
        <f t="shared" si="111"/>
        <v>8.4</v>
      </c>
      <c r="GX7" s="18">
        <f t="shared" si="112"/>
        <v>8.4</v>
      </c>
      <c r="GY7" s="1028" t="str">
        <f t="shared" si="113"/>
        <v>8.4</v>
      </c>
      <c r="GZ7" s="22" t="str">
        <f t="shared" si="114"/>
        <v>B+</v>
      </c>
      <c r="HA7" s="20">
        <f t="shared" si="115"/>
        <v>3.5</v>
      </c>
      <c r="HB7" s="20" t="str">
        <f t="shared" si="116"/>
        <v>3.5</v>
      </c>
      <c r="HC7" s="46">
        <v>4</v>
      </c>
      <c r="HD7" s="416">
        <v>4</v>
      </c>
      <c r="HE7" s="417">
        <v>6.7</v>
      </c>
      <c r="HF7" s="65">
        <v>7</v>
      </c>
      <c r="HG7" s="65"/>
      <c r="HH7" s="17">
        <f t="shared" si="117"/>
        <v>6.9</v>
      </c>
      <c r="HI7" s="18">
        <f t="shared" si="118"/>
        <v>6.9</v>
      </c>
      <c r="HJ7" s="1029" t="str">
        <f t="shared" si="119"/>
        <v>6.9</v>
      </c>
      <c r="HK7" s="22" t="str">
        <f t="shared" si="120"/>
        <v>C+</v>
      </c>
      <c r="HL7" s="20">
        <f t="shared" si="121"/>
        <v>2.5</v>
      </c>
      <c r="HM7" s="20" t="str">
        <f t="shared" si="122"/>
        <v>2.5</v>
      </c>
      <c r="HN7" s="46">
        <v>2</v>
      </c>
      <c r="HO7" s="416">
        <v>2</v>
      </c>
      <c r="HP7" s="660">
        <v>7.4</v>
      </c>
      <c r="HQ7" s="599">
        <v>6</v>
      </c>
      <c r="HR7" s="599"/>
      <c r="HS7" s="17">
        <f t="shared" si="123"/>
        <v>6.6</v>
      </c>
      <c r="HT7" s="18">
        <f t="shared" si="124"/>
        <v>6.6</v>
      </c>
      <c r="HU7" s="1028" t="str">
        <f t="shared" si="125"/>
        <v>6.6</v>
      </c>
      <c r="HV7" s="22" t="str">
        <f t="shared" si="126"/>
        <v>C+</v>
      </c>
      <c r="HW7" s="20">
        <f t="shared" si="127"/>
        <v>2.5</v>
      </c>
      <c r="HX7" s="20" t="str">
        <f t="shared" si="128"/>
        <v>2.5</v>
      </c>
      <c r="HY7" s="46">
        <v>3</v>
      </c>
      <c r="HZ7" s="416">
        <v>3</v>
      </c>
      <c r="IA7" s="660">
        <v>7.2</v>
      </c>
      <c r="IB7" s="599">
        <v>3</v>
      </c>
      <c r="IC7" s="599"/>
      <c r="ID7" s="17">
        <f t="shared" si="129"/>
        <v>4.7</v>
      </c>
      <c r="IE7" s="18">
        <f t="shared" si="130"/>
        <v>4.7</v>
      </c>
      <c r="IF7" s="1029" t="str">
        <f t="shared" si="131"/>
        <v>4.7</v>
      </c>
      <c r="IG7" s="22" t="str">
        <f t="shared" si="132"/>
        <v>D</v>
      </c>
      <c r="IH7" s="20">
        <f t="shared" si="133"/>
        <v>1</v>
      </c>
      <c r="II7" s="20" t="str">
        <f t="shared" si="134"/>
        <v>1.0</v>
      </c>
      <c r="IJ7" s="46">
        <v>3</v>
      </c>
      <c r="IK7" s="416">
        <v>3</v>
      </c>
      <c r="IL7" s="417">
        <v>7.4</v>
      </c>
      <c r="IM7" s="599">
        <v>7</v>
      </c>
      <c r="IN7" s="599"/>
      <c r="IO7" s="17">
        <f t="shared" si="135"/>
        <v>7.2</v>
      </c>
      <c r="IP7" s="18">
        <f t="shared" si="136"/>
        <v>7.2</v>
      </c>
      <c r="IQ7" s="1028" t="str">
        <f t="shared" si="137"/>
        <v>7.2</v>
      </c>
      <c r="IR7" s="22" t="str">
        <f t="shared" si="138"/>
        <v>B</v>
      </c>
      <c r="IS7" s="20">
        <f t="shared" si="139"/>
        <v>3</v>
      </c>
      <c r="IT7" s="20" t="str">
        <f t="shared" si="140"/>
        <v>3.0</v>
      </c>
      <c r="IU7" s="46">
        <v>4</v>
      </c>
      <c r="IV7" s="416">
        <v>4</v>
      </c>
      <c r="IW7" s="515">
        <f t="shared" si="141"/>
        <v>23</v>
      </c>
      <c r="IX7" s="35">
        <f t="shared" si="142"/>
        <v>2.7173913043478262</v>
      </c>
      <c r="IY7" s="36" t="str">
        <f t="shared" si="143"/>
        <v>2.72</v>
      </c>
      <c r="IZ7" s="37" t="str">
        <f t="shared" si="144"/>
        <v>Lên lớp</v>
      </c>
      <c r="JA7" s="501">
        <f t="shared" si="145"/>
        <v>56</v>
      </c>
      <c r="JB7" s="690">
        <f t="shared" si="146"/>
        <v>2.6071428571428572</v>
      </c>
      <c r="JC7" s="36" t="str">
        <f t="shared" si="147"/>
        <v>2.61</v>
      </c>
      <c r="JD7" s="290">
        <f t="shared" si="148"/>
        <v>23</v>
      </c>
      <c r="JE7" s="291">
        <f t="shared" si="149"/>
        <v>2.7173913043478262</v>
      </c>
      <c r="JF7" s="679">
        <f t="shared" si="150"/>
        <v>56</v>
      </c>
      <c r="JG7" s="680">
        <f t="shared" si="151"/>
        <v>2.6071428571428572</v>
      </c>
      <c r="JH7" s="37" t="str">
        <f t="shared" si="152"/>
        <v>Lên lớp</v>
      </c>
      <c r="JJ7" s="417">
        <v>7</v>
      </c>
      <c r="JK7" s="65">
        <v>7</v>
      </c>
      <c r="JL7" s="65"/>
      <c r="JM7" s="17">
        <f t="shared" si="153"/>
        <v>7</v>
      </c>
      <c r="JN7" s="18">
        <f t="shared" si="154"/>
        <v>7</v>
      </c>
      <c r="JO7" s="1028" t="str">
        <f t="shared" si="155"/>
        <v>7.0</v>
      </c>
      <c r="JP7" s="22" t="str">
        <f t="shared" si="156"/>
        <v>B</v>
      </c>
      <c r="JQ7" s="20">
        <f t="shared" si="157"/>
        <v>3</v>
      </c>
      <c r="JR7" s="20" t="str">
        <f t="shared" si="158"/>
        <v>3.0</v>
      </c>
      <c r="JS7" s="46">
        <v>2</v>
      </c>
      <c r="JT7" s="416">
        <v>2</v>
      </c>
      <c r="JU7" s="660">
        <v>8.4</v>
      </c>
      <c r="JV7" s="65">
        <v>9</v>
      </c>
      <c r="JW7" s="65"/>
      <c r="JX7" s="17">
        <f t="shared" si="159"/>
        <v>8.8000000000000007</v>
      </c>
      <c r="JY7" s="18">
        <f t="shared" si="160"/>
        <v>8.8000000000000007</v>
      </c>
      <c r="JZ7" s="1028" t="str">
        <f t="shared" si="161"/>
        <v>8.8</v>
      </c>
      <c r="KA7" s="22" t="str">
        <f t="shared" si="162"/>
        <v>A</v>
      </c>
      <c r="KB7" s="20">
        <f t="shared" si="163"/>
        <v>4</v>
      </c>
      <c r="KC7" s="20" t="str">
        <f t="shared" si="164"/>
        <v>4.0</v>
      </c>
      <c r="KD7" s="46">
        <v>4</v>
      </c>
      <c r="KE7" s="416">
        <v>4</v>
      </c>
      <c r="KF7" s="417">
        <v>8.3000000000000007</v>
      </c>
      <c r="KG7" s="65">
        <v>9</v>
      </c>
      <c r="KH7" s="65"/>
      <c r="KI7" s="17">
        <f t="shared" si="165"/>
        <v>8.6999999999999993</v>
      </c>
      <c r="KJ7" s="18">
        <f t="shared" si="166"/>
        <v>8.6999999999999993</v>
      </c>
      <c r="KK7" s="1029" t="str">
        <f t="shared" si="167"/>
        <v>8.7</v>
      </c>
      <c r="KL7" s="22" t="str">
        <f t="shared" si="168"/>
        <v>A</v>
      </c>
      <c r="KM7" s="20">
        <f t="shared" si="169"/>
        <v>4</v>
      </c>
      <c r="KN7" s="20" t="str">
        <f t="shared" si="170"/>
        <v>4.0</v>
      </c>
      <c r="KO7" s="46">
        <v>4</v>
      </c>
      <c r="KP7" s="416">
        <v>4</v>
      </c>
      <c r="KQ7" s="417">
        <v>7.1</v>
      </c>
      <c r="KR7" s="65">
        <v>6</v>
      </c>
      <c r="KS7" s="65"/>
      <c r="KT7" s="17">
        <f t="shared" si="171"/>
        <v>6.4</v>
      </c>
      <c r="KU7" s="18">
        <f t="shared" si="172"/>
        <v>6.4</v>
      </c>
      <c r="KV7" s="1028" t="str">
        <f t="shared" si="173"/>
        <v>6.4</v>
      </c>
      <c r="KW7" s="22" t="str">
        <f t="shared" si="174"/>
        <v>C</v>
      </c>
      <c r="KX7" s="20">
        <f t="shared" si="175"/>
        <v>2</v>
      </c>
      <c r="KY7" s="20" t="str">
        <f t="shared" si="176"/>
        <v>2.0</v>
      </c>
      <c r="KZ7" s="46">
        <v>3</v>
      </c>
      <c r="LA7" s="416">
        <v>3</v>
      </c>
      <c r="LB7" s="417">
        <v>8</v>
      </c>
      <c r="LC7" s="65">
        <v>8</v>
      </c>
      <c r="LD7" s="65"/>
      <c r="LE7" s="17">
        <f t="shared" si="177"/>
        <v>8</v>
      </c>
      <c r="LF7" s="18">
        <f t="shared" si="178"/>
        <v>8</v>
      </c>
      <c r="LG7" s="1029" t="str">
        <f t="shared" si="179"/>
        <v>8.0</v>
      </c>
      <c r="LH7" s="22" t="str">
        <f t="shared" si="180"/>
        <v>B+</v>
      </c>
      <c r="LI7" s="20">
        <f t="shared" si="181"/>
        <v>3.5</v>
      </c>
      <c r="LJ7" s="20" t="str">
        <f t="shared" si="182"/>
        <v>3.5</v>
      </c>
      <c r="LK7" s="46">
        <v>2</v>
      </c>
      <c r="LL7" s="416">
        <v>2</v>
      </c>
      <c r="LM7" s="417">
        <v>7.7</v>
      </c>
      <c r="LN7" s="599">
        <v>8</v>
      </c>
      <c r="LO7" s="599"/>
      <c r="LP7" s="17">
        <f t="shared" si="183"/>
        <v>7.9</v>
      </c>
      <c r="LQ7" s="18">
        <f t="shared" si="184"/>
        <v>7.9</v>
      </c>
      <c r="LR7" s="1028" t="str">
        <f t="shared" si="185"/>
        <v>7.9</v>
      </c>
      <c r="LS7" s="22" t="str">
        <f t="shared" si="186"/>
        <v>B</v>
      </c>
      <c r="LT7" s="20">
        <f t="shared" si="187"/>
        <v>3</v>
      </c>
      <c r="LU7" s="20" t="str">
        <f t="shared" si="188"/>
        <v>3.0</v>
      </c>
      <c r="LV7" s="46">
        <v>2</v>
      </c>
      <c r="LW7" s="416">
        <v>2</v>
      </c>
      <c r="LX7" s="417">
        <v>7.4</v>
      </c>
      <c r="LY7" s="65">
        <v>8</v>
      </c>
      <c r="LZ7" s="65"/>
      <c r="MA7" s="17">
        <f t="shared" si="189"/>
        <v>7.8</v>
      </c>
      <c r="MB7" s="18">
        <f t="shared" si="190"/>
        <v>7.8</v>
      </c>
      <c r="MC7" s="1028" t="str">
        <f t="shared" si="191"/>
        <v>7.8</v>
      </c>
      <c r="MD7" s="22" t="str">
        <f t="shared" si="192"/>
        <v>B</v>
      </c>
      <c r="ME7" s="20">
        <f t="shared" si="193"/>
        <v>3</v>
      </c>
      <c r="MF7" s="20" t="str">
        <f t="shared" si="194"/>
        <v>3.0</v>
      </c>
      <c r="MG7" s="46">
        <v>3</v>
      </c>
      <c r="MH7" s="416">
        <v>3</v>
      </c>
      <c r="MI7" s="515">
        <f t="shared" si="195"/>
        <v>20</v>
      </c>
      <c r="MJ7" s="35">
        <f t="shared" si="196"/>
        <v>3.3</v>
      </c>
      <c r="MK7" s="36" t="str">
        <f t="shared" si="197"/>
        <v>3.30</v>
      </c>
      <c r="ML7" s="65" t="str">
        <f t="shared" si="198"/>
        <v>Lên lớp</v>
      </c>
      <c r="MM7" s="501">
        <f t="shared" si="199"/>
        <v>76</v>
      </c>
      <c r="MN7" s="35">
        <f t="shared" si="200"/>
        <v>2.7894736842105261</v>
      </c>
      <c r="MO7" s="36" t="str">
        <f t="shared" si="201"/>
        <v>2.79</v>
      </c>
      <c r="MP7" s="799">
        <f t="shared" si="202"/>
        <v>20</v>
      </c>
      <c r="MQ7" s="800">
        <f t="shared" si="203"/>
        <v>3.3</v>
      </c>
      <c r="MR7" s="801">
        <f t="shared" si="204"/>
        <v>76</v>
      </c>
      <c r="MS7" s="1031">
        <f t="shared" si="205"/>
        <v>7.2157894736842119</v>
      </c>
      <c r="MT7" s="802">
        <f t="shared" si="206"/>
        <v>2.7894736842105261</v>
      </c>
      <c r="MU7" s="65" t="str">
        <f t="shared" si="207"/>
        <v>Lên lớp</v>
      </c>
      <c r="MV7" s="225"/>
      <c r="MW7" s="417">
        <v>8.6</v>
      </c>
      <c r="MX7" s="65">
        <v>7</v>
      </c>
      <c r="MY7" s="65"/>
      <c r="MZ7" s="17">
        <f t="shared" si="208"/>
        <v>7.6</v>
      </c>
      <c r="NA7" s="18">
        <f t="shared" si="209"/>
        <v>7.6</v>
      </c>
      <c r="NB7" s="1032" t="str">
        <f t="shared" si="210"/>
        <v>7.6</v>
      </c>
      <c r="NC7" s="22" t="str">
        <f t="shared" si="211"/>
        <v>B</v>
      </c>
      <c r="ND7" s="20">
        <f t="shared" si="212"/>
        <v>3</v>
      </c>
      <c r="NE7" s="20" t="str">
        <f t="shared" si="213"/>
        <v>3.0</v>
      </c>
      <c r="NF7" s="46">
        <v>4</v>
      </c>
      <c r="NG7" s="416">
        <v>4</v>
      </c>
      <c r="NH7" s="417">
        <v>8.3000000000000007</v>
      </c>
      <c r="NI7" s="65">
        <v>7</v>
      </c>
      <c r="NJ7" s="65"/>
      <c r="NK7" s="17">
        <f t="shared" si="214"/>
        <v>7.5</v>
      </c>
      <c r="NL7" s="18">
        <f t="shared" si="215"/>
        <v>7.5</v>
      </c>
      <c r="NM7" s="1029" t="str">
        <f t="shared" si="216"/>
        <v>7.5</v>
      </c>
      <c r="NN7" s="22" t="str">
        <f t="shared" si="217"/>
        <v>B</v>
      </c>
      <c r="NO7" s="20">
        <f t="shared" si="218"/>
        <v>3</v>
      </c>
      <c r="NP7" s="20" t="str">
        <f t="shared" si="219"/>
        <v>3.0</v>
      </c>
      <c r="NQ7" s="46">
        <v>3</v>
      </c>
      <c r="NR7" s="416">
        <v>3</v>
      </c>
      <c r="NS7" s="417">
        <v>8.4</v>
      </c>
      <c r="NT7" s="65">
        <v>9</v>
      </c>
      <c r="NU7" s="65"/>
      <c r="NV7" s="17">
        <f t="shared" si="220"/>
        <v>8.8000000000000007</v>
      </c>
      <c r="NW7" s="18">
        <f t="shared" si="221"/>
        <v>8.8000000000000007</v>
      </c>
      <c r="NX7" s="1029" t="str">
        <f t="shared" si="227"/>
        <v>8.8</v>
      </c>
      <c r="NY7" s="22" t="str">
        <f t="shared" si="222"/>
        <v>A</v>
      </c>
      <c r="NZ7" s="20">
        <f t="shared" si="223"/>
        <v>4</v>
      </c>
      <c r="OA7" s="20" t="str">
        <f t="shared" si="224"/>
        <v>4.0</v>
      </c>
      <c r="OB7" s="46">
        <v>2</v>
      </c>
      <c r="OC7" s="416">
        <v>2</v>
      </c>
      <c r="OD7" s="417">
        <v>8</v>
      </c>
      <c r="OE7" s="65">
        <v>8</v>
      </c>
      <c r="OF7" s="65"/>
      <c r="OG7" s="17">
        <f t="shared" si="228"/>
        <v>8</v>
      </c>
      <c r="OH7" s="18">
        <f t="shared" si="229"/>
        <v>8</v>
      </c>
      <c r="OI7" s="1032" t="str">
        <f t="shared" si="230"/>
        <v>8.0</v>
      </c>
      <c r="OJ7" s="22" t="str">
        <f t="shared" si="231"/>
        <v>B+</v>
      </c>
      <c r="OK7" s="20">
        <f t="shared" si="232"/>
        <v>3.5</v>
      </c>
      <c r="OL7" s="20" t="str">
        <f t="shared" si="233"/>
        <v>3.5</v>
      </c>
      <c r="OM7" s="46">
        <v>3</v>
      </c>
      <c r="ON7" s="416">
        <v>3</v>
      </c>
      <c r="OO7" s="417">
        <v>7.2</v>
      </c>
      <c r="OP7" s="65">
        <v>8</v>
      </c>
      <c r="OQ7" s="65"/>
      <c r="OR7" s="17">
        <f t="shared" si="234"/>
        <v>7.7</v>
      </c>
      <c r="OS7" s="18">
        <f t="shared" si="235"/>
        <v>7.7</v>
      </c>
      <c r="OT7" s="1032" t="str">
        <f t="shared" si="236"/>
        <v>7.7</v>
      </c>
      <c r="OU7" s="22" t="str">
        <f t="shared" si="237"/>
        <v>B</v>
      </c>
      <c r="OV7" s="20">
        <f t="shared" si="238"/>
        <v>3</v>
      </c>
      <c r="OW7" s="20" t="str">
        <f t="shared" si="239"/>
        <v>3.0</v>
      </c>
      <c r="OX7" s="46">
        <v>4</v>
      </c>
      <c r="OY7" s="416">
        <v>4</v>
      </c>
      <c r="OZ7" s="515">
        <f t="shared" si="240"/>
        <v>16</v>
      </c>
      <c r="PA7" s="35">
        <f t="shared" si="241"/>
        <v>3.21875</v>
      </c>
      <c r="PB7" s="36" t="str">
        <f t="shared" si="242"/>
        <v>3.22</v>
      </c>
      <c r="PC7" s="65" t="str">
        <f t="shared" si="243"/>
        <v>Lên lớp</v>
      </c>
      <c r="PD7" s="501">
        <f t="shared" si="244"/>
        <v>92</v>
      </c>
      <c r="PE7" s="35">
        <f t="shared" si="245"/>
        <v>2.8641304347826089</v>
      </c>
      <c r="PF7" s="36" t="str">
        <f t="shared" si="246"/>
        <v>2.86</v>
      </c>
      <c r="PG7" s="799">
        <f t="shared" si="247"/>
        <v>16</v>
      </c>
      <c r="PH7" s="1105">
        <f t="shared" si="248"/>
        <v>7.8312500000000007</v>
      </c>
      <c r="PI7" s="800">
        <f t="shared" si="249"/>
        <v>3.21875</v>
      </c>
      <c r="PJ7" s="801">
        <f t="shared" si="250"/>
        <v>92</v>
      </c>
      <c r="PK7" s="1107">
        <f t="shared" si="251"/>
        <v>7.322826086956522</v>
      </c>
      <c r="PL7" s="802">
        <f t="shared" si="252"/>
        <v>2.8641304347826089</v>
      </c>
      <c r="PM7" s="65" t="str">
        <f t="shared" si="253"/>
        <v>Lên lớp</v>
      </c>
      <c r="PN7" s="454"/>
      <c r="PO7" s="417">
        <v>8</v>
      </c>
      <c r="PP7" s="599">
        <v>8</v>
      </c>
      <c r="PQ7" s="599"/>
      <c r="PR7" s="17">
        <f t="shared" si="254"/>
        <v>8</v>
      </c>
      <c r="PS7" s="18">
        <f t="shared" si="255"/>
        <v>8</v>
      </c>
      <c r="PT7" s="1032" t="str">
        <f t="shared" si="256"/>
        <v>8.0</v>
      </c>
      <c r="PU7" s="22" t="str">
        <f t="shared" si="257"/>
        <v>B+</v>
      </c>
      <c r="PV7" s="20">
        <f t="shared" si="258"/>
        <v>3.5</v>
      </c>
      <c r="PW7" s="20" t="str">
        <f t="shared" si="259"/>
        <v>3.5</v>
      </c>
      <c r="PX7" s="46">
        <v>3</v>
      </c>
      <c r="PY7" s="416">
        <v>3</v>
      </c>
      <c r="PZ7" s="715">
        <v>8.4</v>
      </c>
      <c r="QA7" s="460">
        <v>8.1999999999999993</v>
      </c>
      <c r="QB7" s="1080">
        <f t="shared" si="260"/>
        <v>8.3000000000000007</v>
      </c>
      <c r="QC7" s="1192" t="str">
        <f t="shared" si="261"/>
        <v>8.3</v>
      </c>
      <c r="QD7" s="1147" t="str">
        <f t="shared" si="262"/>
        <v>B+</v>
      </c>
      <c r="QE7" s="1149">
        <f t="shared" si="263"/>
        <v>3.5</v>
      </c>
      <c r="QF7" s="1149" t="str">
        <f t="shared" si="264"/>
        <v>3.5</v>
      </c>
      <c r="QG7" s="1151">
        <v>5</v>
      </c>
      <c r="QH7" s="451">
        <v>5</v>
      </c>
      <c r="QI7" s="289">
        <f t="shared" si="265"/>
        <v>8</v>
      </c>
      <c r="QJ7" s="35">
        <f t="shared" si="266"/>
        <v>3.5</v>
      </c>
      <c r="QK7" s="36" t="str">
        <f t="shared" si="267"/>
        <v>3.50</v>
      </c>
      <c r="QL7" s="1159" t="str">
        <f t="shared" si="268"/>
        <v>Lên lớp</v>
      </c>
      <c r="QM7" s="290">
        <f t="shared" si="269"/>
        <v>8</v>
      </c>
      <c r="QN7" s="291">
        <f xml:space="preserve"> (PV7*PY7+QE7*QH7)/QM7</f>
        <v>3.5</v>
      </c>
    </row>
    <row r="8" spans="1:456" ht="18.75" customHeight="1">
      <c r="A8" s="108">
        <v>12</v>
      </c>
      <c r="B8" s="109" t="s">
        <v>156</v>
      </c>
      <c r="C8" s="114" t="s">
        <v>312</v>
      </c>
      <c r="D8" s="117" t="s">
        <v>171</v>
      </c>
      <c r="E8" s="120" t="s">
        <v>172</v>
      </c>
      <c r="F8" s="150"/>
      <c r="G8" s="110" t="s">
        <v>233</v>
      </c>
      <c r="H8" s="110" t="s">
        <v>34</v>
      </c>
      <c r="I8" s="111" t="s">
        <v>370</v>
      </c>
      <c r="J8" s="436">
        <v>6.3</v>
      </c>
      <c r="K8" s="327" t="str">
        <f t="shared" si="0"/>
        <v>6.3</v>
      </c>
      <c r="L8" s="465" t="str">
        <f t="shared" si="225"/>
        <v>C</v>
      </c>
      <c r="M8" s="466">
        <f t="shared" si="226"/>
        <v>2</v>
      </c>
      <c r="N8" s="436">
        <v>6.7</v>
      </c>
      <c r="O8" s="327" t="str">
        <f t="shared" si="1"/>
        <v>6.7</v>
      </c>
      <c r="P8" s="465" t="str">
        <f t="shared" si="2"/>
        <v>C+</v>
      </c>
      <c r="Q8" s="466">
        <f t="shared" si="3"/>
        <v>2.5</v>
      </c>
      <c r="R8" s="12">
        <v>7.3</v>
      </c>
      <c r="S8" s="13">
        <v>9</v>
      </c>
      <c r="T8" s="14"/>
      <c r="U8" s="11">
        <f t="shared" si="4"/>
        <v>8.3000000000000007</v>
      </c>
      <c r="V8" s="16">
        <f t="shared" si="5"/>
        <v>8.3000000000000007</v>
      </c>
      <c r="W8" s="327" t="str">
        <f t="shared" si="6"/>
        <v>8.3</v>
      </c>
      <c r="X8" s="22" t="str">
        <f t="shared" si="7"/>
        <v>B+</v>
      </c>
      <c r="Y8" s="20">
        <f t="shared" si="8"/>
        <v>3.5</v>
      </c>
      <c r="Z8" s="39" t="str">
        <f t="shared" si="9"/>
        <v>3.5</v>
      </c>
      <c r="AA8" s="46">
        <v>2</v>
      </c>
      <c r="AB8" s="92">
        <v>2</v>
      </c>
      <c r="AC8" s="12">
        <v>7.7</v>
      </c>
      <c r="AD8" s="13">
        <v>4</v>
      </c>
      <c r="AE8" s="14"/>
      <c r="AF8" s="11">
        <f t="shared" si="10"/>
        <v>5.5</v>
      </c>
      <c r="AG8" s="16">
        <f t="shared" si="11"/>
        <v>5.5</v>
      </c>
      <c r="AH8" s="327" t="str">
        <f t="shared" si="12"/>
        <v>5.5</v>
      </c>
      <c r="AI8" s="22" t="str">
        <f t="shared" si="13"/>
        <v>C</v>
      </c>
      <c r="AJ8" s="20">
        <f t="shared" si="14"/>
        <v>2</v>
      </c>
      <c r="AK8" s="39" t="str">
        <f t="shared" si="15"/>
        <v>2.0</v>
      </c>
      <c r="AL8" s="8">
        <v>3</v>
      </c>
      <c r="AM8" s="298">
        <v>3</v>
      </c>
      <c r="AN8" s="12">
        <v>7.3</v>
      </c>
      <c r="AO8" s="13">
        <v>8</v>
      </c>
      <c r="AP8" s="14"/>
      <c r="AQ8" s="11">
        <f t="shared" si="16"/>
        <v>7.7</v>
      </c>
      <c r="AR8" s="16">
        <f t="shared" si="17"/>
        <v>7.7</v>
      </c>
      <c r="AS8" s="327" t="str">
        <f t="shared" si="18"/>
        <v>7.7</v>
      </c>
      <c r="AT8" s="22" t="str">
        <f t="shared" si="19"/>
        <v>B</v>
      </c>
      <c r="AU8" s="20">
        <f t="shared" si="20"/>
        <v>3</v>
      </c>
      <c r="AV8" s="39" t="str">
        <f t="shared" si="21"/>
        <v>3.0</v>
      </c>
      <c r="AW8" s="69">
        <v>3</v>
      </c>
      <c r="AX8" s="92">
        <v>3</v>
      </c>
      <c r="AY8" s="27">
        <v>7.1</v>
      </c>
      <c r="AZ8" s="28">
        <v>5</v>
      </c>
      <c r="BA8" s="29"/>
      <c r="BB8" s="11">
        <f t="shared" si="22"/>
        <v>5.8</v>
      </c>
      <c r="BC8" s="16">
        <f t="shared" si="23"/>
        <v>5.8</v>
      </c>
      <c r="BD8" s="327" t="str">
        <f t="shared" si="24"/>
        <v>5.8</v>
      </c>
      <c r="BE8" s="22" t="str">
        <f t="shared" si="25"/>
        <v>C</v>
      </c>
      <c r="BF8" s="20">
        <f t="shared" si="26"/>
        <v>2</v>
      </c>
      <c r="BG8" s="39" t="str">
        <f t="shared" si="27"/>
        <v>2.0</v>
      </c>
      <c r="BH8" s="46">
        <v>3</v>
      </c>
      <c r="BI8" s="92">
        <v>3</v>
      </c>
      <c r="BJ8" s="12">
        <v>8.1</v>
      </c>
      <c r="BK8" s="13">
        <v>7</v>
      </c>
      <c r="BL8" s="14"/>
      <c r="BM8" s="11">
        <f t="shared" si="28"/>
        <v>7.4</v>
      </c>
      <c r="BN8" s="16">
        <f t="shared" si="29"/>
        <v>7.4</v>
      </c>
      <c r="BO8" s="327" t="str">
        <f t="shared" si="30"/>
        <v>7.4</v>
      </c>
      <c r="BP8" s="22" t="str">
        <f t="shared" si="31"/>
        <v>B</v>
      </c>
      <c r="BQ8" s="20">
        <f t="shared" si="32"/>
        <v>3</v>
      </c>
      <c r="BR8" s="39" t="str">
        <f t="shared" si="33"/>
        <v>3.0</v>
      </c>
      <c r="BS8" s="46">
        <v>5</v>
      </c>
      <c r="BT8" s="92">
        <v>5</v>
      </c>
      <c r="BU8" s="289">
        <f t="shared" si="34"/>
        <v>16</v>
      </c>
      <c r="BV8" s="35">
        <f t="shared" si="35"/>
        <v>2.6875</v>
      </c>
      <c r="BW8" s="36" t="str">
        <f t="shared" si="36"/>
        <v>2.69</v>
      </c>
      <c r="BX8" s="37" t="str">
        <f t="shared" si="37"/>
        <v>Lên lớp</v>
      </c>
      <c r="BY8" s="290">
        <f t="shared" si="38"/>
        <v>16</v>
      </c>
      <c r="BZ8" s="291">
        <f t="shared" si="39"/>
        <v>2.6875</v>
      </c>
      <c r="CA8" s="37" t="str">
        <f t="shared" si="40"/>
        <v>Lên lớp</v>
      </c>
      <c r="CB8" s="391"/>
      <c r="CC8" s="337">
        <v>7</v>
      </c>
      <c r="CD8" s="65">
        <v>5</v>
      </c>
      <c r="CE8" s="65"/>
      <c r="CF8" s="17">
        <f t="shared" si="41"/>
        <v>5.8</v>
      </c>
      <c r="CG8" s="18">
        <f t="shared" si="42"/>
        <v>5.8</v>
      </c>
      <c r="CH8" s="323" t="str">
        <f t="shared" si="43"/>
        <v>5.8</v>
      </c>
      <c r="CI8" s="22" t="str">
        <f t="shared" si="44"/>
        <v>C</v>
      </c>
      <c r="CJ8" s="20">
        <f t="shared" si="45"/>
        <v>2</v>
      </c>
      <c r="CK8" s="20" t="str">
        <f t="shared" si="46"/>
        <v>2.0</v>
      </c>
      <c r="CL8" s="46">
        <v>3</v>
      </c>
      <c r="CM8" s="95">
        <v>3</v>
      </c>
      <c r="CN8" s="417">
        <v>6.7</v>
      </c>
      <c r="CO8" s="65">
        <v>8</v>
      </c>
      <c r="CP8" s="65"/>
      <c r="CQ8" s="17">
        <f t="shared" si="47"/>
        <v>7.5</v>
      </c>
      <c r="CR8" s="18">
        <f t="shared" si="48"/>
        <v>7.5</v>
      </c>
      <c r="CS8" s="323" t="str">
        <f t="shared" si="49"/>
        <v>7.5</v>
      </c>
      <c r="CT8" s="22" t="str">
        <f t="shared" si="50"/>
        <v>B</v>
      </c>
      <c r="CU8" s="20">
        <f t="shared" si="51"/>
        <v>3</v>
      </c>
      <c r="CV8" s="20" t="str">
        <f t="shared" si="52"/>
        <v>3.0</v>
      </c>
      <c r="CW8" s="46">
        <v>3</v>
      </c>
      <c r="CX8" s="416">
        <v>3</v>
      </c>
      <c r="CY8" s="417">
        <v>7</v>
      </c>
      <c r="CZ8" s="86">
        <v>8</v>
      </c>
      <c r="DA8" s="45"/>
      <c r="DB8" s="17">
        <f t="shared" si="53"/>
        <v>7.6</v>
      </c>
      <c r="DC8" s="18">
        <f t="shared" si="54"/>
        <v>7.6</v>
      </c>
      <c r="DD8" s="1028" t="str">
        <f t="shared" si="55"/>
        <v>7.6</v>
      </c>
      <c r="DE8" s="22" t="str">
        <f t="shared" si="56"/>
        <v>B</v>
      </c>
      <c r="DF8" s="20">
        <f t="shared" si="57"/>
        <v>3</v>
      </c>
      <c r="DG8" s="20" t="str">
        <f t="shared" si="58"/>
        <v>3.0</v>
      </c>
      <c r="DH8" s="46">
        <v>2</v>
      </c>
      <c r="DI8" s="416">
        <v>2</v>
      </c>
      <c r="DJ8" s="417">
        <v>8.1</v>
      </c>
      <c r="DK8" s="86">
        <v>8</v>
      </c>
      <c r="DL8" s="45"/>
      <c r="DM8" s="17">
        <f t="shared" si="59"/>
        <v>8</v>
      </c>
      <c r="DN8" s="18">
        <f t="shared" si="60"/>
        <v>8</v>
      </c>
      <c r="DO8" s="1028" t="str">
        <f t="shared" si="61"/>
        <v>8.0</v>
      </c>
      <c r="DP8" s="22" t="str">
        <f t="shared" si="62"/>
        <v>B+</v>
      </c>
      <c r="DQ8" s="20">
        <f t="shared" si="63"/>
        <v>3.5</v>
      </c>
      <c r="DR8" s="20" t="str">
        <f t="shared" si="64"/>
        <v>3.5</v>
      </c>
      <c r="DS8" s="46">
        <v>3</v>
      </c>
      <c r="DT8" s="416">
        <v>3</v>
      </c>
      <c r="DU8" s="417">
        <v>7.4</v>
      </c>
      <c r="DV8" s="86">
        <v>6</v>
      </c>
      <c r="DW8" s="45"/>
      <c r="DX8" s="17">
        <f t="shared" si="65"/>
        <v>6.6</v>
      </c>
      <c r="DY8" s="18">
        <f t="shared" si="66"/>
        <v>6.6</v>
      </c>
      <c r="DZ8" s="1028" t="str">
        <f t="shared" si="67"/>
        <v>6.6</v>
      </c>
      <c r="EA8" s="22" t="str">
        <f t="shared" si="68"/>
        <v>C+</v>
      </c>
      <c r="EB8" s="20">
        <f t="shared" si="69"/>
        <v>2.5</v>
      </c>
      <c r="EC8" s="20" t="str">
        <f t="shared" si="70"/>
        <v>2.5</v>
      </c>
      <c r="ED8" s="46">
        <v>2</v>
      </c>
      <c r="EE8" s="416">
        <v>2</v>
      </c>
      <c r="EF8" s="417">
        <v>7.8</v>
      </c>
      <c r="EG8" s="86">
        <v>9</v>
      </c>
      <c r="EH8" s="45"/>
      <c r="EI8" s="17">
        <f t="shared" si="71"/>
        <v>8.5</v>
      </c>
      <c r="EJ8" s="18">
        <f t="shared" si="72"/>
        <v>8.5</v>
      </c>
      <c r="EK8" s="1028" t="str">
        <f t="shared" si="73"/>
        <v>8.5</v>
      </c>
      <c r="EL8" s="22" t="str">
        <f t="shared" si="74"/>
        <v>A</v>
      </c>
      <c r="EM8" s="20">
        <f t="shared" si="75"/>
        <v>4</v>
      </c>
      <c r="EN8" s="20" t="str">
        <f t="shared" si="76"/>
        <v>4.0</v>
      </c>
      <c r="EO8" s="46">
        <v>2</v>
      </c>
      <c r="EP8" s="416">
        <v>2</v>
      </c>
      <c r="EQ8" s="417">
        <v>9.1999999999999993</v>
      </c>
      <c r="ER8" s="86">
        <v>5</v>
      </c>
      <c r="ES8" s="65"/>
      <c r="ET8" s="17">
        <f t="shared" si="77"/>
        <v>6.7</v>
      </c>
      <c r="EU8" s="18">
        <f t="shared" si="78"/>
        <v>6.7</v>
      </c>
      <c r="EV8" s="1028" t="str">
        <f t="shared" si="79"/>
        <v>6.7</v>
      </c>
      <c r="EW8" s="22" t="str">
        <f t="shared" si="80"/>
        <v>C+</v>
      </c>
      <c r="EX8" s="20">
        <f t="shared" si="81"/>
        <v>2.5</v>
      </c>
      <c r="EY8" s="20" t="str">
        <f t="shared" si="82"/>
        <v>2.5</v>
      </c>
      <c r="EZ8" s="46">
        <v>2</v>
      </c>
      <c r="FA8" s="416">
        <v>2</v>
      </c>
      <c r="FB8" s="515">
        <f t="shared" si="83"/>
        <v>17</v>
      </c>
      <c r="FC8" s="35">
        <f t="shared" si="84"/>
        <v>2.9117647058823528</v>
      </c>
      <c r="FD8" s="36" t="str">
        <f t="shared" si="85"/>
        <v>2.91</v>
      </c>
      <c r="FE8" s="86" t="str">
        <f t="shared" si="86"/>
        <v>Lên lớp</v>
      </c>
      <c r="FF8" s="501">
        <f t="shared" si="87"/>
        <v>33</v>
      </c>
      <c r="FG8" s="35">
        <f t="shared" si="88"/>
        <v>2.8030303030303032</v>
      </c>
      <c r="FH8" s="36" t="str">
        <f t="shared" si="89"/>
        <v>2.80</v>
      </c>
      <c r="FI8" s="530">
        <f t="shared" si="90"/>
        <v>33</v>
      </c>
      <c r="FJ8" s="502">
        <f t="shared" si="91"/>
        <v>2.8030303030303032</v>
      </c>
      <c r="FK8" s="503" t="str">
        <f t="shared" si="92"/>
        <v>Lên lớp</v>
      </c>
      <c r="FL8" s="542"/>
      <c r="FM8" s="417">
        <v>7</v>
      </c>
      <c r="FN8" s="86">
        <v>8</v>
      </c>
      <c r="FO8" s="65"/>
      <c r="FP8" s="17">
        <f t="shared" si="93"/>
        <v>7.6</v>
      </c>
      <c r="FQ8" s="18">
        <f t="shared" si="94"/>
        <v>7.6</v>
      </c>
      <c r="FR8" s="1028" t="str">
        <f t="shared" si="95"/>
        <v>7.6</v>
      </c>
      <c r="FS8" s="22" t="str">
        <f t="shared" si="96"/>
        <v>B</v>
      </c>
      <c r="FT8" s="20">
        <f t="shared" si="97"/>
        <v>3</v>
      </c>
      <c r="FU8" s="20" t="str">
        <f t="shared" si="98"/>
        <v>3.0</v>
      </c>
      <c r="FV8" s="46">
        <v>2</v>
      </c>
      <c r="FW8" s="416">
        <v>2</v>
      </c>
      <c r="FX8" s="585">
        <v>9.3000000000000007</v>
      </c>
      <c r="FY8" s="604">
        <v>7</v>
      </c>
      <c r="FZ8" s="604"/>
      <c r="GA8" s="17">
        <f t="shared" si="99"/>
        <v>7.9</v>
      </c>
      <c r="GB8" s="18">
        <f t="shared" si="100"/>
        <v>7.9</v>
      </c>
      <c r="GC8" s="1029" t="str">
        <f t="shared" si="101"/>
        <v>7.9</v>
      </c>
      <c r="GD8" s="22" t="str">
        <f t="shared" si="102"/>
        <v>B</v>
      </c>
      <c r="GE8" s="20">
        <f t="shared" si="103"/>
        <v>3</v>
      </c>
      <c r="GF8" s="20" t="str">
        <f t="shared" si="104"/>
        <v>3.0</v>
      </c>
      <c r="GG8" s="46">
        <v>2</v>
      </c>
      <c r="GH8" s="416">
        <v>2</v>
      </c>
      <c r="GI8" s="417">
        <v>8.1999999999999993</v>
      </c>
      <c r="GJ8" s="65">
        <v>8</v>
      </c>
      <c r="GK8" s="65"/>
      <c r="GL8" s="17">
        <f t="shared" si="105"/>
        <v>8.1</v>
      </c>
      <c r="GM8" s="18">
        <f t="shared" si="106"/>
        <v>8.1</v>
      </c>
      <c r="GN8" s="1029" t="str">
        <f t="shared" si="107"/>
        <v>8.1</v>
      </c>
      <c r="GO8" s="22" t="str">
        <f t="shared" si="108"/>
        <v>B+</v>
      </c>
      <c r="GP8" s="20">
        <f t="shared" si="109"/>
        <v>3.5</v>
      </c>
      <c r="GQ8" s="20" t="str">
        <f t="shared" si="110"/>
        <v>3.5</v>
      </c>
      <c r="GR8" s="46">
        <v>3</v>
      </c>
      <c r="GS8" s="416">
        <v>3</v>
      </c>
      <c r="GT8" s="417">
        <v>7.1</v>
      </c>
      <c r="GU8" s="599">
        <v>8</v>
      </c>
      <c r="GV8" s="599"/>
      <c r="GW8" s="17">
        <f t="shared" si="111"/>
        <v>7.6</v>
      </c>
      <c r="GX8" s="18">
        <f t="shared" si="112"/>
        <v>7.6</v>
      </c>
      <c r="GY8" s="1028" t="str">
        <f t="shared" si="113"/>
        <v>7.6</v>
      </c>
      <c r="GZ8" s="22" t="str">
        <f t="shared" si="114"/>
        <v>B</v>
      </c>
      <c r="HA8" s="20">
        <f t="shared" si="115"/>
        <v>3</v>
      </c>
      <c r="HB8" s="20" t="str">
        <f t="shared" si="116"/>
        <v>3.0</v>
      </c>
      <c r="HC8" s="46">
        <v>4</v>
      </c>
      <c r="HD8" s="416">
        <v>4</v>
      </c>
      <c r="HE8" s="417">
        <v>7.3</v>
      </c>
      <c r="HF8" s="65">
        <v>7</v>
      </c>
      <c r="HG8" s="65"/>
      <c r="HH8" s="17">
        <f t="shared" si="117"/>
        <v>7.1</v>
      </c>
      <c r="HI8" s="18">
        <f t="shared" si="118"/>
        <v>7.1</v>
      </c>
      <c r="HJ8" s="1029" t="str">
        <f t="shared" si="119"/>
        <v>7.1</v>
      </c>
      <c r="HK8" s="22" t="str">
        <f t="shared" si="120"/>
        <v>B</v>
      </c>
      <c r="HL8" s="20">
        <f t="shared" si="121"/>
        <v>3</v>
      </c>
      <c r="HM8" s="20" t="str">
        <f t="shared" si="122"/>
        <v>3.0</v>
      </c>
      <c r="HN8" s="46">
        <v>2</v>
      </c>
      <c r="HO8" s="416">
        <v>2</v>
      </c>
      <c r="HP8" s="660">
        <v>8.3000000000000007</v>
      </c>
      <c r="HQ8" s="599">
        <v>5</v>
      </c>
      <c r="HR8" s="599"/>
      <c r="HS8" s="17">
        <f t="shared" si="123"/>
        <v>6.3</v>
      </c>
      <c r="HT8" s="18">
        <f t="shared" si="124"/>
        <v>6.3</v>
      </c>
      <c r="HU8" s="1028" t="str">
        <f t="shared" si="125"/>
        <v>6.3</v>
      </c>
      <c r="HV8" s="22" t="str">
        <f t="shared" si="126"/>
        <v>C</v>
      </c>
      <c r="HW8" s="20">
        <f t="shared" si="127"/>
        <v>2</v>
      </c>
      <c r="HX8" s="20" t="str">
        <f t="shared" si="128"/>
        <v>2.0</v>
      </c>
      <c r="HY8" s="46">
        <v>3</v>
      </c>
      <c r="HZ8" s="416">
        <v>3</v>
      </c>
      <c r="IA8" s="660">
        <v>7.8</v>
      </c>
      <c r="IB8" s="599">
        <v>6</v>
      </c>
      <c r="IC8" s="599"/>
      <c r="ID8" s="17">
        <f t="shared" si="129"/>
        <v>6.7</v>
      </c>
      <c r="IE8" s="18">
        <f t="shared" si="130"/>
        <v>6.7</v>
      </c>
      <c r="IF8" s="1029" t="str">
        <f t="shared" si="131"/>
        <v>6.7</v>
      </c>
      <c r="IG8" s="22" t="str">
        <f t="shared" si="132"/>
        <v>C+</v>
      </c>
      <c r="IH8" s="20">
        <f t="shared" si="133"/>
        <v>2.5</v>
      </c>
      <c r="II8" s="20" t="str">
        <f t="shared" si="134"/>
        <v>2.5</v>
      </c>
      <c r="IJ8" s="46">
        <v>3</v>
      </c>
      <c r="IK8" s="416">
        <v>3</v>
      </c>
      <c r="IL8" s="417">
        <v>8.3000000000000007</v>
      </c>
      <c r="IM8" s="599">
        <v>7</v>
      </c>
      <c r="IN8" s="599"/>
      <c r="IO8" s="17">
        <f t="shared" si="135"/>
        <v>7.5</v>
      </c>
      <c r="IP8" s="18">
        <f t="shared" si="136"/>
        <v>7.5</v>
      </c>
      <c r="IQ8" s="1028" t="str">
        <f t="shared" si="137"/>
        <v>7.5</v>
      </c>
      <c r="IR8" s="22" t="str">
        <f t="shared" si="138"/>
        <v>B</v>
      </c>
      <c r="IS8" s="20">
        <f t="shared" si="139"/>
        <v>3</v>
      </c>
      <c r="IT8" s="20" t="str">
        <f t="shared" si="140"/>
        <v>3.0</v>
      </c>
      <c r="IU8" s="46">
        <v>4</v>
      </c>
      <c r="IV8" s="416">
        <v>4</v>
      </c>
      <c r="IW8" s="515">
        <f t="shared" si="141"/>
        <v>23</v>
      </c>
      <c r="IX8" s="35">
        <f t="shared" si="142"/>
        <v>2.8695652173913042</v>
      </c>
      <c r="IY8" s="36" t="str">
        <f t="shared" si="143"/>
        <v>2.87</v>
      </c>
      <c r="IZ8" s="37" t="str">
        <f t="shared" si="144"/>
        <v>Lên lớp</v>
      </c>
      <c r="JA8" s="501">
        <f t="shared" si="145"/>
        <v>56</v>
      </c>
      <c r="JB8" s="690">
        <f t="shared" si="146"/>
        <v>2.8303571428571428</v>
      </c>
      <c r="JC8" s="36" t="str">
        <f t="shared" si="147"/>
        <v>2.83</v>
      </c>
      <c r="JD8" s="290">
        <f t="shared" si="148"/>
        <v>23</v>
      </c>
      <c r="JE8" s="291">
        <f t="shared" si="149"/>
        <v>2.8695652173913042</v>
      </c>
      <c r="JF8" s="679">
        <f t="shared" si="150"/>
        <v>56</v>
      </c>
      <c r="JG8" s="680">
        <f t="shared" si="151"/>
        <v>2.8303571428571428</v>
      </c>
      <c r="JH8" s="37" t="str">
        <f t="shared" si="152"/>
        <v>Lên lớp</v>
      </c>
      <c r="JJ8" s="417">
        <v>6.6</v>
      </c>
      <c r="JK8" s="65">
        <v>6</v>
      </c>
      <c r="JL8" s="65"/>
      <c r="JM8" s="17">
        <f t="shared" si="153"/>
        <v>6.2</v>
      </c>
      <c r="JN8" s="18">
        <f t="shared" si="154"/>
        <v>6.2</v>
      </c>
      <c r="JO8" s="1028" t="str">
        <f t="shared" si="155"/>
        <v>6.2</v>
      </c>
      <c r="JP8" s="22" t="str">
        <f t="shared" si="156"/>
        <v>C</v>
      </c>
      <c r="JQ8" s="20">
        <f t="shared" si="157"/>
        <v>2</v>
      </c>
      <c r="JR8" s="20" t="str">
        <f t="shared" si="158"/>
        <v>2.0</v>
      </c>
      <c r="JS8" s="46">
        <v>2</v>
      </c>
      <c r="JT8" s="416">
        <v>2</v>
      </c>
      <c r="JU8" s="660">
        <v>8.6</v>
      </c>
      <c r="JV8" s="65">
        <v>9</v>
      </c>
      <c r="JW8" s="65"/>
      <c r="JX8" s="17">
        <f t="shared" si="159"/>
        <v>8.8000000000000007</v>
      </c>
      <c r="JY8" s="18">
        <f t="shared" si="160"/>
        <v>8.8000000000000007</v>
      </c>
      <c r="JZ8" s="1028" t="str">
        <f t="shared" si="161"/>
        <v>8.8</v>
      </c>
      <c r="KA8" s="22" t="str">
        <f t="shared" si="162"/>
        <v>A</v>
      </c>
      <c r="KB8" s="20">
        <f t="shared" si="163"/>
        <v>4</v>
      </c>
      <c r="KC8" s="20" t="str">
        <f t="shared" si="164"/>
        <v>4.0</v>
      </c>
      <c r="KD8" s="46">
        <v>4</v>
      </c>
      <c r="KE8" s="416">
        <v>4</v>
      </c>
      <c r="KF8" s="417">
        <v>8.6999999999999993</v>
      </c>
      <c r="KG8" s="65">
        <v>9</v>
      </c>
      <c r="KH8" s="65"/>
      <c r="KI8" s="17">
        <f t="shared" si="165"/>
        <v>8.9</v>
      </c>
      <c r="KJ8" s="18">
        <f t="shared" si="166"/>
        <v>8.9</v>
      </c>
      <c r="KK8" s="1029" t="str">
        <f t="shared" si="167"/>
        <v>8.9</v>
      </c>
      <c r="KL8" s="22" t="str">
        <f t="shared" si="168"/>
        <v>A</v>
      </c>
      <c r="KM8" s="20">
        <f t="shared" si="169"/>
        <v>4</v>
      </c>
      <c r="KN8" s="20" t="str">
        <f t="shared" si="170"/>
        <v>4.0</v>
      </c>
      <c r="KO8" s="46">
        <v>4</v>
      </c>
      <c r="KP8" s="416">
        <v>4</v>
      </c>
      <c r="KQ8" s="417">
        <v>8.4</v>
      </c>
      <c r="KR8" s="65">
        <v>6</v>
      </c>
      <c r="KS8" s="65"/>
      <c r="KT8" s="17">
        <f t="shared" si="171"/>
        <v>7</v>
      </c>
      <c r="KU8" s="18">
        <f t="shared" si="172"/>
        <v>7</v>
      </c>
      <c r="KV8" s="1028" t="str">
        <f t="shared" si="173"/>
        <v>7.0</v>
      </c>
      <c r="KW8" s="22" t="str">
        <f t="shared" si="174"/>
        <v>B</v>
      </c>
      <c r="KX8" s="20">
        <f t="shared" si="175"/>
        <v>3</v>
      </c>
      <c r="KY8" s="20" t="str">
        <f t="shared" si="176"/>
        <v>3.0</v>
      </c>
      <c r="KZ8" s="46">
        <v>3</v>
      </c>
      <c r="LA8" s="416">
        <v>3</v>
      </c>
      <c r="LB8" s="417">
        <v>7.3</v>
      </c>
      <c r="LC8" s="65">
        <v>8</v>
      </c>
      <c r="LD8" s="65"/>
      <c r="LE8" s="17">
        <f t="shared" si="177"/>
        <v>7.7</v>
      </c>
      <c r="LF8" s="18">
        <f t="shared" si="178"/>
        <v>7.7</v>
      </c>
      <c r="LG8" s="1029" t="str">
        <f t="shared" si="179"/>
        <v>7.7</v>
      </c>
      <c r="LH8" s="22" t="str">
        <f t="shared" si="180"/>
        <v>B</v>
      </c>
      <c r="LI8" s="20">
        <f t="shared" si="181"/>
        <v>3</v>
      </c>
      <c r="LJ8" s="20" t="str">
        <f t="shared" si="182"/>
        <v>3.0</v>
      </c>
      <c r="LK8" s="46">
        <v>2</v>
      </c>
      <c r="LL8" s="416">
        <v>2</v>
      </c>
      <c r="LM8" s="417">
        <v>7.4</v>
      </c>
      <c r="LN8" s="599">
        <v>8</v>
      </c>
      <c r="LO8" s="599"/>
      <c r="LP8" s="17">
        <f t="shared" si="183"/>
        <v>7.8</v>
      </c>
      <c r="LQ8" s="18">
        <f t="shared" si="184"/>
        <v>7.8</v>
      </c>
      <c r="LR8" s="1028" t="str">
        <f t="shared" si="185"/>
        <v>7.8</v>
      </c>
      <c r="LS8" s="22" t="str">
        <f t="shared" si="186"/>
        <v>B</v>
      </c>
      <c r="LT8" s="20">
        <f t="shared" si="187"/>
        <v>3</v>
      </c>
      <c r="LU8" s="20" t="str">
        <f t="shared" si="188"/>
        <v>3.0</v>
      </c>
      <c r="LV8" s="46">
        <v>2</v>
      </c>
      <c r="LW8" s="416">
        <v>2</v>
      </c>
      <c r="LX8" s="417">
        <v>8.3000000000000007</v>
      </c>
      <c r="LY8" s="65">
        <v>8</v>
      </c>
      <c r="LZ8" s="65"/>
      <c r="MA8" s="17">
        <f t="shared" si="189"/>
        <v>8.1</v>
      </c>
      <c r="MB8" s="18">
        <f t="shared" si="190"/>
        <v>8.1</v>
      </c>
      <c r="MC8" s="1028" t="str">
        <f t="shared" si="191"/>
        <v>8.1</v>
      </c>
      <c r="MD8" s="22" t="str">
        <f t="shared" si="192"/>
        <v>B+</v>
      </c>
      <c r="ME8" s="20">
        <f t="shared" si="193"/>
        <v>3.5</v>
      </c>
      <c r="MF8" s="20" t="str">
        <f t="shared" si="194"/>
        <v>3.5</v>
      </c>
      <c r="MG8" s="46">
        <v>3</v>
      </c>
      <c r="MH8" s="416">
        <v>3</v>
      </c>
      <c r="MI8" s="515">
        <f t="shared" si="195"/>
        <v>20</v>
      </c>
      <c r="MJ8" s="35">
        <f t="shared" si="196"/>
        <v>3.375</v>
      </c>
      <c r="MK8" s="36" t="str">
        <f t="shared" si="197"/>
        <v>3.38</v>
      </c>
      <c r="ML8" s="65" t="str">
        <f t="shared" si="198"/>
        <v>Lên lớp</v>
      </c>
      <c r="MM8" s="501">
        <f t="shared" si="199"/>
        <v>76</v>
      </c>
      <c r="MN8" s="35">
        <f t="shared" si="200"/>
        <v>2.9736842105263159</v>
      </c>
      <c r="MO8" s="36" t="str">
        <f t="shared" si="201"/>
        <v>2.97</v>
      </c>
      <c r="MP8" s="799">
        <f t="shared" si="202"/>
        <v>20</v>
      </c>
      <c r="MQ8" s="800">
        <f t="shared" si="203"/>
        <v>3.375</v>
      </c>
      <c r="MR8" s="801">
        <f t="shared" si="204"/>
        <v>76</v>
      </c>
      <c r="MS8" s="1031">
        <f t="shared" si="205"/>
        <v>7.3907894736842099</v>
      </c>
      <c r="MT8" s="802">
        <f t="shared" si="206"/>
        <v>2.9736842105263159</v>
      </c>
      <c r="MU8" s="65" t="str">
        <f t="shared" si="207"/>
        <v>Lên lớp</v>
      </c>
      <c r="MV8" s="225"/>
      <c r="MW8" s="417">
        <v>8.6</v>
      </c>
      <c r="MX8" s="65">
        <v>8</v>
      </c>
      <c r="MY8" s="65"/>
      <c r="MZ8" s="17">
        <f t="shared" si="208"/>
        <v>8.1999999999999993</v>
      </c>
      <c r="NA8" s="18">
        <f t="shared" si="209"/>
        <v>8.1999999999999993</v>
      </c>
      <c r="NB8" s="1032" t="str">
        <f t="shared" si="210"/>
        <v>8.2</v>
      </c>
      <c r="NC8" s="22" t="str">
        <f t="shared" si="211"/>
        <v>B+</v>
      </c>
      <c r="ND8" s="20">
        <f t="shared" si="212"/>
        <v>3.5</v>
      </c>
      <c r="NE8" s="20" t="str">
        <f t="shared" si="213"/>
        <v>3.5</v>
      </c>
      <c r="NF8" s="46">
        <v>4</v>
      </c>
      <c r="NG8" s="416">
        <v>4</v>
      </c>
      <c r="NH8" s="417">
        <v>8.6</v>
      </c>
      <c r="NI8" s="65">
        <v>7</v>
      </c>
      <c r="NJ8" s="65"/>
      <c r="NK8" s="17">
        <f t="shared" si="214"/>
        <v>7.6</v>
      </c>
      <c r="NL8" s="18">
        <f t="shared" si="215"/>
        <v>7.6</v>
      </c>
      <c r="NM8" s="1029" t="str">
        <f t="shared" si="216"/>
        <v>7.6</v>
      </c>
      <c r="NN8" s="22" t="str">
        <f t="shared" si="217"/>
        <v>B</v>
      </c>
      <c r="NO8" s="20">
        <f t="shared" si="218"/>
        <v>3</v>
      </c>
      <c r="NP8" s="20" t="str">
        <f t="shared" si="219"/>
        <v>3.0</v>
      </c>
      <c r="NQ8" s="46">
        <v>3</v>
      </c>
      <c r="NR8" s="416">
        <v>3</v>
      </c>
      <c r="NS8" s="417">
        <v>9</v>
      </c>
      <c r="NT8" s="65">
        <v>8</v>
      </c>
      <c r="NU8" s="65"/>
      <c r="NV8" s="17">
        <f t="shared" si="220"/>
        <v>8.4</v>
      </c>
      <c r="NW8" s="18">
        <f t="shared" si="221"/>
        <v>8.4</v>
      </c>
      <c r="NX8" s="1029" t="str">
        <f t="shared" si="227"/>
        <v>8.4</v>
      </c>
      <c r="NY8" s="22" t="str">
        <f t="shared" si="222"/>
        <v>B+</v>
      </c>
      <c r="NZ8" s="20">
        <f t="shared" si="223"/>
        <v>3.5</v>
      </c>
      <c r="OA8" s="20" t="str">
        <f t="shared" si="224"/>
        <v>3.5</v>
      </c>
      <c r="OB8" s="46">
        <v>2</v>
      </c>
      <c r="OC8" s="416">
        <v>2</v>
      </c>
      <c r="OD8" s="417">
        <v>8.8000000000000007</v>
      </c>
      <c r="OE8" s="65">
        <v>9</v>
      </c>
      <c r="OF8" s="65"/>
      <c r="OG8" s="17">
        <f t="shared" si="228"/>
        <v>8.9</v>
      </c>
      <c r="OH8" s="18">
        <f t="shared" si="229"/>
        <v>8.9</v>
      </c>
      <c r="OI8" s="1032" t="str">
        <f t="shared" si="230"/>
        <v>8.9</v>
      </c>
      <c r="OJ8" s="22" t="str">
        <f t="shared" si="231"/>
        <v>A</v>
      </c>
      <c r="OK8" s="20">
        <f t="shared" si="232"/>
        <v>4</v>
      </c>
      <c r="OL8" s="20" t="str">
        <f t="shared" si="233"/>
        <v>4.0</v>
      </c>
      <c r="OM8" s="46">
        <v>3</v>
      </c>
      <c r="ON8" s="416">
        <v>3</v>
      </c>
      <c r="OO8" s="417">
        <v>8.4</v>
      </c>
      <c r="OP8" s="65">
        <v>8</v>
      </c>
      <c r="OQ8" s="65"/>
      <c r="OR8" s="17">
        <f t="shared" si="234"/>
        <v>8.1999999999999993</v>
      </c>
      <c r="OS8" s="18">
        <f t="shared" si="235"/>
        <v>8.1999999999999993</v>
      </c>
      <c r="OT8" s="1032" t="str">
        <f t="shared" si="236"/>
        <v>8.2</v>
      </c>
      <c r="OU8" s="22" t="str">
        <f t="shared" si="237"/>
        <v>B+</v>
      </c>
      <c r="OV8" s="20">
        <f t="shared" si="238"/>
        <v>3.5</v>
      </c>
      <c r="OW8" s="20" t="str">
        <f t="shared" si="239"/>
        <v>3.5</v>
      </c>
      <c r="OX8" s="46">
        <v>4</v>
      </c>
      <c r="OY8" s="416">
        <v>4</v>
      </c>
      <c r="OZ8" s="515">
        <f t="shared" si="240"/>
        <v>16</v>
      </c>
      <c r="PA8" s="35">
        <f t="shared" si="241"/>
        <v>3.5</v>
      </c>
      <c r="PB8" s="36" t="str">
        <f t="shared" si="242"/>
        <v>3.50</v>
      </c>
      <c r="PC8" s="65" t="str">
        <f t="shared" si="243"/>
        <v>Lên lớp</v>
      </c>
      <c r="PD8" s="501">
        <f t="shared" si="244"/>
        <v>92</v>
      </c>
      <c r="PE8" s="35">
        <f t="shared" si="245"/>
        <v>3.0652173913043477</v>
      </c>
      <c r="PF8" s="36" t="str">
        <f t="shared" si="246"/>
        <v>3.07</v>
      </c>
      <c r="PG8" s="799">
        <f t="shared" si="247"/>
        <v>16</v>
      </c>
      <c r="PH8" s="1105">
        <f t="shared" si="248"/>
        <v>8.2437499999999986</v>
      </c>
      <c r="PI8" s="800">
        <f t="shared" si="249"/>
        <v>3.5</v>
      </c>
      <c r="PJ8" s="801">
        <f t="shared" si="250"/>
        <v>92</v>
      </c>
      <c r="PK8" s="1107">
        <f t="shared" si="251"/>
        <v>7.5391304347826074</v>
      </c>
      <c r="PL8" s="802">
        <f t="shared" si="252"/>
        <v>3.0652173913043477</v>
      </c>
      <c r="PM8" s="65" t="str">
        <f t="shared" si="253"/>
        <v>Lên lớp</v>
      </c>
      <c r="PN8" s="454"/>
      <c r="PO8" s="417">
        <v>8.3000000000000007</v>
      </c>
      <c r="PP8" s="599">
        <v>8</v>
      </c>
      <c r="PQ8" s="599"/>
      <c r="PR8" s="17">
        <f t="shared" si="254"/>
        <v>8.1</v>
      </c>
      <c r="PS8" s="18">
        <f t="shared" si="255"/>
        <v>8.1</v>
      </c>
      <c r="PT8" s="1032" t="str">
        <f t="shared" si="256"/>
        <v>8.1</v>
      </c>
      <c r="PU8" s="22" t="str">
        <f t="shared" si="257"/>
        <v>B+</v>
      </c>
      <c r="PV8" s="20">
        <f t="shared" si="258"/>
        <v>3.5</v>
      </c>
      <c r="PW8" s="20" t="str">
        <f t="shared" si="259"/>
        <v>3.5</v>
      </c>
      <c r="PX8" s="46">
        <v>3</v>
      </c>
      <c r="PY8" s="416">
        <v>3</v>
      </c>
      <c r="PZ8" s="715">
        <v>8</v>
      </c>
      <c r="QA8" s="460">
        <v>8.8000000000000007</v>
      </c>
      <c r="QB8" s="1080">
        <f t="shared" si="260"/>
        <v>8.5</v>
      </c>
      <c r="QC8" s="1192" t="str">
        <f t="shared" si="261"/>
        <v>8.5</v>
      </c>
      <c r="QD8" s="1147" t="str">
        <f t="shared" si="262"/>
        <v>A</v>
      </c>
      <c r="QE8" s="1149">
        <f t="shared" si="263"/>
        <v>4</v>
      </c>
      <c r="QF8" s="1149" t="str">
        <f t="shared" si="264"/>
        <v>4.0</v>
      </c>
      <c r="QG8" s="1151">
        <v>5</v>
      </c>
      <c r="QH8" s="451">
        <v>5</v>
      </c>
      <c r="QI8" s="289">
        <f t="shared" si="265"/>
        <v>8</v>
      </c>
      <c r="QJ8" s="35">
        <f t="shared" si="266"/>
        <v>3.8125</v>
      </c>
      <c r="QK8" s="36" t="str">
        <f t="shared" si="267"/>
        <v>3.81</v>
      </c>
      <c r="QL8" s="1159" t="str">
        <f t="shared" si="268"/>
        <v>Lên lớp</v>
      </c>
      <c r="QM8" s="290">
        <f t="shared" si="269"/>
        <v>8</v>
      </c>
      <c r="QN8" s="291">
        <f xml:space="preserve"> (PV8*PY8+QE8*QH8)/QM8</f>
        <v>3.8125</v>
      </c>
    </row>
    <row r="9" spans="1:456" ht="18.75" customHeight="1">
      <c r="A9" s="108">
        <v>13</v>
      </c>
      <c r="B9" s="109" t="s">
        <v>156</v>
      </c>
      <c r="C9" s="114" t="s">
        <v>313</v>
      </c>
      <c r="D9" s="151" t="s">
        <v>173</v>
      </c>
      <c r="E9" s="152" t="s">
        <v>174</v>
      </c>
      <c r="F9" s="150"/>
      <c r="G9" s="153" t="s">
        <v>234</v>
      </c>
      <c r="H9" s="153" t="s">
        <v>34</v>
      </c>
      <c r="I9" s="111" t="s">
        <v>371</v>
      </c>
      <c r="J9" s="436">
        <v>6.8</v>
      </c>
      <c r="K9" s="327" t="str">
        <f t="shared" si="0"/>
        <v>6.8</v>
      </c>
      <c r="L9" s="465" t="str">
        <f t="shared" si="225"/>
        <v>C+</v>
      </c>
      <c r="M9" s="466">
        <f t="shared" si="226"/>
        <v>2.5</v>
      </c>
      <c r="N9" s="436">
        <v>6.4</v>
      </c>
      <c r="O9" s="327" t="str">
        <f t="shared" si="1"/>
        <v>6.4</v>
      </c>
      <c r="P9" s="465" t="str">
        <f t="shared" si="2"/>
        <v>C</v>
      </c>
      <c r="Q9" s="466">
        <f t="shared" si="3"/>
        <v>2</v>
      </c>
      <c r="R9" s="12">
        <v>8</v>
      </c>
      <c r="S9" s="13">
        <v>9</v>
      </c>
      <c r="T9" s="14"/>
      <c r="U9" s="11">
        <f t="shared" si="4"/>
        <v>8.6</v>
      </c>
      <c r="V9" s="16">
        <f t="shared" si="5"/>
        <v>8.6</v>
      </c>
      <c r="W9" s="327" t="str">
        <f t="shared" si="6"/>
        <v>8.6</v>
      </c>
      <c r="X9" s="22" t="str">
        <f t="shared" si="7"/>
        <v>A</v>
      </c>
      <c r="Y9" s="20">
        <f t="shared" si="8"/>
        <v>4</v>
      </c>
      <c r="Z9" s="39" t="str">
        <f t="shared" si="9"/>
        <v>4.0</v>
      </c>
      <c r="AA9" s="46">
        <v>2</v>
      </c>
      <c r="AB9" s="92">
        <v>2</v>
      </c>
      <c r="AC9" s="12">
        <v>7.5</v>
      </c>
      <c r="AD9" s="13">
        <v>7</v>
      </c>
      <c r="AE9" s="14"/>
      <c r="AF9" s="11">
        <f t="shared" si="10"/>
        <v>7.2</v>
      </c>
      <c r="AG9" s="16">
        <f t="shared" si="11"/>
        <v>7.2</v>
      </c>
      <c r="AH9" s="327" t="str">
        <f t="shared" si="12"/>
        <v>7.2</v>
      </c>
      <c r="AI9" s="22" t="str">
        <f t="shared" si="13"/>
        <v>B</v>
      </c>
      <c r="AJ9" s="20">
        <f t="shared" si="14"/>
        <v>3</v>
      </c>
      <c r="AK9" s="39" t="str">
        <f t="shared" si="15"/>
        <v>3.0</v>
      </c>
      <c r="AL9" s="8">
        <v>3</v>
      </c>
      <c r="AM9" s="298">
        <v>3</v>
      </c>
      <c r="AN9" s="12">
        <v>6.7</v>
      </c>
      <c r="AO9" s="13">
        <v>8</v>
      </c>
      <c r="AP9" s="14"/>
      <c r="AQ9" s="11">
        <f t="shared" si="16"/>
        <v>7.5</v>
      </c>
      <c r="AR9" s="16">
        <f t="shared" si="17"/>
        <v>7.5</v>
      </c>
      <c r="AS9" s="327" t="str">
        <f t="shared" si="18"/>
        <v>7.5</v>
      </c>
      <c r="AT9" s="22" t="str">
        <f t="shared" si="19"/>
        <v>B</v>
      </c>
      <c r="AU9" s="20">
        <f t="shared" si="20"/>
        <v>3</v>
      </c>
      <c r="AV9" s="39" t="str">
        <f t="shared" si="21"/>
        <v>3.0</v>
      </c>
      <c r="AW9" s="69">
        <v>3</v>
      </c>
      <c r="AX9" s="92">
        <v>3</v>
      </c>
      <c r="AY9" s="27">
        <v>8.6999999999999993</v>
      </c>
      <c r="AZ9" s="28">
        <v>6</v>
      </c>
      <c r="BA9" s="29"/>
      <c r="BB9" s="11">
        <f t="shared" si="22"/>
        <v>7.1</v>
      </c>
      <c r="BC9" s="16">
        <f t="shared" si="23"/>
        <v>7.1</v>
      </c>
      <c r="BD9" s="327" t="str">
        <f t="shared" si="24"/>
        <v>7.1</v>
      </c>
      <c r="BE9" s="22" t="str">
        <f t="shared" si="25"/>
        <v>B</v>
      </c>
      <c r="BF9" s="20">
        <f t="shared" si="26"/>
        <v>3</v>
      </c>
      <c r="BG9" s="39" t="str">
        <f t="shared" si="27"/>
        <v>3.0</v>
      </c>
      <c r="BH9" s="46">
        <v>3</v>
      </c>
      <c r="BI9" s="92">
        <v>3</v>
      </c>
      <c r="BJ9" s="12">
        <v>8.1</v>
      </c>
      <c r="BK9" s="13">
        <v>8</v>
      </c>
      <c r="BL9" s="14"/>
      <c r="BM9" s="11">
        <f t="shared" si="28"/>
        <v>8</v>
      </c>
      <c r="BN9" s="16">
        <f t="shared" si="29"/>
        <v>8</v>
      </c>
      <c r="BO9" s="327" t="str">
        <f t="shared" si="30"/>
        <v>8.0</v>
      </c>
      <c r="BP9" s="22" t="str">
        <f t="shared" si="31"/>
        <v>B+</v>
      </c>
      <c r="BQ9" s="20">
        <f t="shared" si="32"/>
        <v>3.5</v>
      </c>
      <c r="BR9" s="39" t="str">
        <f t="shared" si="33"/>
        <v>3.5</v>
      </c>
      <c r="BS9" s="46">
        <v>5</v>
      </c>
      <c r="BT9" s="92">
        <v>5</v>
      </c>
      <c r="BU9" s="289">
        <f t="shared" si="34"/>
        <v>16</v>
      </c>
      <c r="BV9" s="35">
        <f t="shared" si="35"/>
        <v>3.28125</v>
      </c>
      <c r="BW9" s="36" t="str">
        <f t="shared" si="36"/>
        <v>3.28</v>
      </c>
      <c r="BX9" s="37" t="str">
        <f t="shared" si="37"/>
        <v>Lên lớp</v>
      </c>
      <c r="BY9" s="290">
        <f t="shared" si="38"/>
        <v>16</v>
      </c>
      <c r="BZ9" s="291">
        <f t="shared" si="39"/>
        <v>3.28125</v>
      </c>
      <c r="CA9" s="37" t="str">
        <f t="shared" si="40"/>
        <v>Lên lớp</v>
      </c>
      <c r="CB9" s="391"/>
      <c r="CC9" s="337">
        <v>7</v>
      </c>
      <c r="CD9" s="65">
        <v>6</v>
      </c>
      <c r="CE9" s="65"/>
      <c r="CF9" s="17">
        <f t="shared" si="41"/>
        <v>6.4</v>
      </c>
      <c r="CG9" s="18">
        <f t="shared" si="42"/>
        <v>6.4</v>
      </c>
      <c r="CH9" s="323" t="str">
        <f t="shared" si="43"/>
        <v>6.4</v>
      </c>
      <c r="CI9" s="22" t="str">
        <f t="shared" si="44"/>
        <v>C</v>
      </c>
      <c r="CJ9" s="20">
        <f t="shared" si="45"/>
        <v>2</v>
      </c>
      <c r="CK9" s="20" t="str">
        <f t="shared" si="46"/>
        <v>2.0</v>
      </c>
      <c r="CL9" s="46">
        <v>3</v>
      </c>
      <c r="CM9" s="95">
        <v>3</v>
      </c>
      <c r="CN9" s="417">
        <v>7.4</v>
      </c>
      <c r="CO9" s="65">
        <v>9</v>
      </c>
      <c r="CP9" s="65"/>
      <c r="CQ9" s="17">
        <f t="shared" si="47"/>
        <v>8.4</v>
      </c>
      <c r="CR9" s="18">
        <f t="shared" si="48"/>
        <v>8.4</v>
      </c>
      <c r="CS9" s="323" t="str">
        <f t="shared" si="49"/>
        <v>8.4</v>
      </c>
      <c r="CT9" s="22" t="str">
        <f t="shared" si="50"/>
        <v>B+</v>
      </c>
      <c r="CU9" s="20">
        <f t="shared" si="51"/>
        <v>3.5</v>
      </c>
      <c r="CV9" s="20" t="str">
        <f t="shared" si="52"/>
        <v>3.5</v>
      </c>
      <c r="CW9" s="46">
        <v>3</v>
      </c>
      <c r="CX9" s="416">
        <v>3</v>
      </c>
      <c r="CY9" s="417">
        <v>8.8000000000000007</v>
      </c>
      <c r="CZ9" s="86">
        <v>9</v>
      </c>
      <c r="DA9" s="45"/>
      <c r="DB9" s="17">
        <f t="shared" si="53"/>
        <v>8.9</v>
      </c>
      <c r="DC9" s="18">
        <f t="shared" si="54"/>
        <v>8.9</v>
      </c>
      <c r="DD9" s="1028" t="str">
        <f t="shared" si="55"/>
        <v>8.9</v>
      </c>
      <c r="DE9" s="22" t="str">
        <f t="shared" si="56"/>
        <v>A</v>
      </c>
      <c r="DF9" s="20">
        <f t="shared" si="57"/>
        <v>4</v>
      </c>
      <c r="DG9" s="20" t="str">
        <f t="shared" si="58"/>
        <v>4.0</v>
      </c>
      <c r="DH9" s="46">
        <v>2</v>
      </c>
      <c r="DI9" s="416">
        <v>2</v>
      </c>
      <c r="DJ9" s="417">
        <v>7.3</v>
      </c>
      <c r="DK9" s="86">
        <v>7</v>
      </c>
      <c r="DL9" s="45"/>
      <c r="DM9" s="17">
        <f t="shared" si="59"/>
        <v>7.1</v>
      </c>
      <c r="DN9" s="18">
        <f t="shared" si="60"/>
        <v>7.1</v>
      </c>
      <c r="DO9" s="1028" t="str">
        <f t="shared" si="61"/>
        <v>7.1</v>
      </c>
      <c r="DP9" s="22" t="str">
        <f t="shared" si="62"/>
        <v>B</v>
      </c>
      <c r="DQ9" s="20">
        <f t="shared" si="63"/>
        <v>3</v>
      </c>
      <c r="DR9" s="20" t="str">
        <f t="shared" si="64"/>
        <v>3.0</v>
      </c>
      <c r="DS9" s="46">
        <v>3</v>
      </c>
      <c r="DT9" s="416">
        <v>3</v>
      </c>
      <c r="DU9" s="417">
        <v>7.6</v>
      </c>
      <c r="DV9" s="86">
        <v>6</v>
      </c>
      <c r="DW9" s="45"/>
      <c r="DX9" s="17">
        <f t="shared" si="65"/>
        <v>6.6</v>
      </c>
      <c r="DY9" s="18">
        <f t="shared" si="66"/>
        <v>6.6</v>
      </c>
      <c r="DZ9" s="1028" t="str">
        <f t="shared" si="67"/>
        <v>6.6</v>
      </c>
      <c r="EA9" s="22" t="str">
        <f t="shared" si="68"/>
        <v>C+</v>
      </c>
      <c r="EB9" s="20">
        <f t="shared" si="69"/>
        <v>2.5</v>
      </c>
      <c r="EC9" s="20" t="str">
        <f t="shared" si="70"/>
        <v>2.5</v>
      </c>
      <c r="ED9" s="46">
        <v>2</v>
      </c>
      <c r="EE9" s="416">
        <v>2</v>
      </c>
      <c r="EF9" s="417">
        <v>7.6</v>
      </c>
      <c r="EG9" s="86">
        <v>8</v>
      </c>
      <c r="EH9" s="45"/>
      <c r="EI9" s="17">
        <f t="shared" si="71"/>
        <v>7.8</v>
      </c>
      <c r="EJ9" s="18">
        <f t="shared" si="72"/>
        <v>7.8</v>
      </c>
      <c r="EK9" s="1028" t="str">
        <f t="shared" si="73"/>
        <v>7.8</v>
      </c>
      <c r="EL9" s="22" t="str">
        <f t="shared" si="74"/>
        <v>B</v>
      </c>
      <c r="EM9" s="20">
        <f t="shared" si="75"/>
        <v>3</v>
      </c>
      <c r="EN9" s="20" t="str">
        <f t="shared" si="76"/>
        <v>3.0</v>
      </c>
      <c r="EO9" s="46">
        <v>2</v>
      </c>
      <c r="EP9" s="416">
        <v>2</v>
      </c>
      <c r="EQ9" s="417">
        <v>8</v>
      </c>
      <c r="ER9" s="86">
        <v>7</v>
      </c>
      <c r="ES9" s="65"/>
      <c r="ET9" s="17">
        <f t="shared" si="77"/>
        <v>7.4</v>
      </c>
      <c r="EU9" s="18">
        <f t="shared" si="78"/>
        <v>7.4</v>
      </c>
      <c r="EV9" s="1028" t="str">
        <f t="shared" si="79"/>
        <v>7.4</v>
      </c>
      <c r="EW9" s="22" t="str">
        <f t="shared" si="80"/>
        <v>B</v>
      </c>
      <c r="EX9" s="20">
        <f t="shared" si="81"/>
        <v>3</v>
      </c>
      <c r="EY9" s="20" t="str">
        <f t="shared" si="82"/>
        <v>3.0</v>
      </c>
      <c r="EZ9" s="46">
        <v>2</v>
      </c>
      <c r="FA9" s="416">
        <v>2</v>
      </c>
      <c r="FB9" s="515">
        <f t="shared" si="83"/>
        <v>17</v>
      </c>
      <c r="FC9" s="35">
        <f t="shared" si="84"/>
        <v>2.9705882352941178</v>
      </c>
      <c r="FD9" s="36" t="str">
        <f t="shared" si="85"/>
        <v>2.97</v>
      </c>
      <c r="FE9" s="86" t="str">
        <f t="shared" si="86"/>
        <v>Lên lớp</v>
      </c>
      <c r="FF9" s="501">
        <f t="shared" si="87"/>
        <v>33</v>
      </c>
      <c r="FG9" s="35">
        <f t="shared" si="88"/>
        <v>3.1212121212121211</v>
      </c>
      <c r="FH9" s="36" t="str">
        <f t="shared" si="89"/>
        <v>3.12</v>
      </c>
      <c r="FI9" s="530">
        <f t="shared" si="90"/>
        <v>33</v>
      </c>
      <c r="FJ9" s="502">
        <f t="shared" si="91"/>
        <v>3.1212121212121211</v>
      </c>
      <c r="FK9" s="503" t="str">
        <f t="shared" si="92"/>
        <v>Lên lớp</v>
      </c>
      <c r="FL9" s="542"/>
      <c r="FM9" s="417">
        <v>7</v>
      </c>
      <c r="FN9" s="86">
        <v>9</v>
      </c>
      <c r="FO9" s="65"/>
      <c r="FP9" s="17">
        <f t="shared" si="93"/>
        <v>8.1999999999999993</v>
      </c>
      <c r="FQ9" s="18">
        <f t="shared" si="94"/>
        <v>8.1999999999999993</v>
      </c>
      <c r="FR9" s="1028" t="str">
        <f t="shared" si="95"/>
        <v>8.2</v>
      </c>
      <c r="FS9" s="22" t="str">
        <f t="shared" si="96"/>
        <v>B+</v>
      </c>
      <c r="FT9" s="20">
        <f t="shared" si="97"/>
        <v>3.5</v>
      </c>
      <c r="FU9" s="20" t="str">
        <f t="shared" si="98"/>
        <v>3.5</v>
      </c>
      <c r="FV9" s="46">
        <v>2</v>
      </c>
      <c r="FW9" s="416">
        <v>2</v>
      </c>
      <c r="FX9" s="585">
        <v>7.7</v>
      </c>
      <c r="FY9" s="604">
        <v>7</v>
      </c>
      <c r="FZ9" s="604"/>
      <c r="GA9" s="17">
        <f t="shared" si="99"/>
        <v>7.3</v>
      </c>
      <c r="GB9" s="18">
        <f t="shared" si="100"/>
        <v>7.3</v>
      </c>
      <c r="GC9" s="1029" t="str">
        <f t="shared" si="101"/>
        <v>7.3</v>
      </c>
      <c r="GD9" s="22" t="str">
        <f t="shared" si="102"/>
        <v>B</v>
      </c>
      <c r="GE9" s="20">
        <f t="shared" si="103"/>
        <v>3</v>
      </c>
      <c r="GF9" s="20" t="str">
        <f t="shared" si="104"/>
        <v>3.0</v>
      </c>
      <c r="GG9" s="46">
        <v>2</v>
      </c>
      <c r="GH9" s="416">
        <v>2</v>
      </c>
      <c r="GI9" s="417">
        <v>7.8</v>
      </c>
      <c r="GJ9" s="65">
        <v>9</v>
      </c>
      <c r="GK9" s="65"/>
      <c r="GL9" s="17">
        <f t="shared" si="105"/>
        <v>8.5</v>
      </c>
      <c r="GM9" s="18">
        <f t="shared" si="106"/>
        <v>8.5</v>
      </c>
      <c r="GN9" s="1029" t="str">
        <f t="shared" si="107"/>
        <v>8.5</v>
      </c>
      <c r="GO9" s="22" t="str">
        <f t="shared" si="108"/>
        <v>A</v>
      </c>
      <c r="GP9" s="20">
        <f t="shared" si="109"/>
        <v>4</v>
      </c>
      <c r="GQ9" s="20" t="str">
        <f t="shared" si="110"/>
        <v>4.0</v>
      </c>
      <c r="GR9" s="46">
        <v>3</v>
      </c>
      <c r="GS9" s="416">
        <v>3</v>
      </c>
      <c r="GT9" s="417">
        <v>7.3</v>
      </c>
      <c r="GU9" s="599">
        <v>7</v>
      </c>
      <c r="GV9" s="599"/>
      <c r="GW9" s="17">
        <f t="shared" si="111"/>
        <v>7.1</v>
      </c>
      <c r="GX9" s="18">
        <f t="shared" si="112"/>
        <v>7.1</v>
      </c>
      <c r="GY9" s="1028" t="str">
        <f t="shared" si="113"/>
        <v>7.1</v>
      </c>
      <c r="GZ9" s="22" t="str">
        <f t="shared" si="114"/>
        <v>B</v>
      </c>
      <c r="HA9" s="20">
        <f t="shared" si="115"/>
        <v>3</v>
      </c>
      <c r="HB9" s="20" t="str">
        <f t="shared" si="116"/>
        <v>3.0</v>
      </c>
      <c r="HC9" s="46">
        <v>4</v>
      </c>
      <c r="HD9" s="416">
        <v>4</v>
      </c>
      <c r="HE9" s="417">
        <v>7.7</v>
      </c>
      <c r="HF9" s="65">
        <v>8</v>
      </c>
      <c r="HG9" s="65"/>
      <c r="HH9" s="17">
        <f t="shared" si="117"/>
        <v>7.9</v>
      </c>
      <c r="HI9" s="18">
        <f t="shared" si="118"/>
        <v>7.9</v>
      </c>
      <c r="HJ9" s="1029" t="str">
        <f t="shared" si="119"/>
        <v>7.9</v>
      </c>
      <c r="HK9" s="22" t="str">
        <f t="shared" si="120"/>
        <v>B</v>
      </c>
      <c r="HL9" s="20">
        <f t="shared" si="121"/>
        <v>3</v>
      </c>
      <c r="HM9" s="20" t="str">
        <f t="shared" si="122"/>
        <v>3.0</v>
      </c>
      <c r="HN9" s="46">
        <v>2</v>
      </c>
      <c r="HO9" s="416">
        <v>2</v>
      </c>
      <c r="HP9" s="660">
        <v>7.7</v>
      </c>
      <c r="HQ9" s="599">
        <v>9</v>
      </c>
      <c r="HR9" s="599"/>
      <c r="HS9" s="17">
        <f t="shared" si="123"/>
        <v>8.5</v>
      </c>
      <c r="HT9" s="18">
        <f t="shared" si="124"/>
        <v>8.5</v>
      </c>
      <c r="HU9" s="1028" t="str">
        <f t="shared" si="125"/>
        <v>8.5</v>
      </c>
      <c r="HV9" s="22" t="str">
        <f t="shared" si="126"/>
        <v>A</v>
      </c>
      <c r="HW9" s="20">
        <f t="shared" si="127"/>
        <v>4</v>
      </c>
      <c r="HX9" s="20" t="str">
        <f t="shared" si="128"/>
        <v>4.0</v>
      </c>
      <c r="HY9" s="46">
        <v>3</v>
      </c>
      <c r="HZ9" s="416">
        <v>3</v>
      </c>
      <c r="IA9" s="660">
        <v>7.2</v>
      </c>
      <c r="IB9" s="599">
        <v>6</v>
      </c>
      <c r="IC9" s="599"/>
      <c r="ID9" s="17">
        <f t="shared" si="129"/>
        <v>6.5</v>
      </c>
      <c r="IE9" s="18">
        <f t="shared" si="130"/>
        <v>6.5</v>
      </c>
      <c r="IF9" s="1029" t="str">
        <f t="shared" si="131"/>
        <v>6.5</v>
      </c>
      <c r="IG9" s="22" t="str">
        <f t="shared" si="132"/>
        <v>C+</v>
      </c>
      <c r="IH9" s="20">
        <f t="shared" si="133"/>
        <v>2.5</v>
      </c>
      <c r="II9" s="20" t="str">
        <f t="shared" si="134"/>
        <v>2.5</v>
      </c>
      <c r="IJ9" s="46">
        <v>3</v>
      </c>
      <c r="IK9" s="416">
        <v>3</v>
      </c>
      <c r="IL9" s="417">
        <v>7.4</v>
      </c>
      <c r="IM9" s="599">
        <v>7</v>
      </c>
      <c r="IN9" s="599"/>
      <c r="IO9" s="17">
        <f t="shared" si="135"/>
        <v>7.2</v>
      </c>
      <c r="IP9" s="18">
        <f t="shared" si="136"/>
        <v>7.2</v>
      </c>
      <c r="IQ9" s="1028" t="str">
        <f t="shared" si="137"/>
        <v>7.2</v>
      </c>
      <c r="IR9" s="22" t="str">
        <f t="shared" si="138"/>
        <v>B</v>
      </c>
      <c r="IS9" s="20">
        <f t="shared" si="139"/>
        <v>3</v>
      </c>
      <c r="IT9" s="20" t="str">
        <f t="shared" si="140"/>
        <v>3.0</v>
      </c>
      <c r="IU9" s="46">
        <v>4</v>
      </c>
      <c r="IV9" s="416">
        <v>4</v>
      </c>
      <c r="IW9" s="515">
        <f t="shared" si="141"/>
        <v>23</v>
      </c>
      <c r="IX9" s="35">
        <f t="shared" si="142"/>
        <v>3.2391304347826089</v>
      </c>
      <c r="IY9" s="36" t="str">
        <f t="shared" si="143"/>
        <v>3.24</v>
      </c>
      <c r="IZ9" s="37" t="str">
        <f t="shared" si="144"/>
        <v>Lên lớp</v>
      </c>
      <c r="JA9" s="501">
        <f t="shared" si="145"/>
        <v>56</v>
      </c>
      <c r="JB9" s="690">
        <f t="shared" si="146"/>
        <v>3.1696428571428572</v>
      </c>
      <c r="JC9" s="36" t="str">
        <f t="shared" si="147"/>
        <v>3.17</v>
      </c>
      <c r="JD9" s="290">
        <f t="shared" si="148"/>
        <v>23</v>
      </c>
      <c r="JE9" s="291">
        <f t="shared" si="149"/>
        <v>3.2391304347826089</v>
      </c>
      <c r="JF9" s="679">
        <f t="shared" si="150"/>
        <v>56</v>
      </c>
      <c r="JG9" s="680">
        <f t="shared" si="151"/>
        <v>3.1696428571428572</v>
      </c>
      <c r="JH9" s="37" t="str">
        <f t="shared" si="152"/>
        <v>Lên lớp</v>
      </c>
      <c r="JJ9" s="417">
        <v>7.8</v>
      </c>
      <c r="JK9" s="65">
        <v>7</v>
      </c>
      <c r="JL9" s="65"/>
      <c r="JM9" s="17">
        <f t="shared" si="153"/>
        <v>7.3</v>
      </c>
      <c r="JN9" s="18">
        <f t="shared" si="154"/>
        <v>7.3</v>
      </c>
      <c r="JO9" s="1028" t="str">
        <f t="shared" si="155"/>
        <v>7.3</v>
      </c>
      <c r="JP9" s="22" t="str">
        <f t="shared" si="156"/>
        <v>B</v>
      </c>
      <c r="JQ9" s="20">
        <f t="shared" si="157"/>
        <v>3</v>
      </c>
      <c r="JR9" s="20" t="str">
        <f t="shared" si="158"/>
        <v>3.0</v>
      </c>
      <c r="JS9" s="46">
        <v>2</v>
      </c>
      <c r="JT9" s="416">
        <v>2</v>
      </c>
      <c r="JU9" s="660">
        <v>8.9</v>
      </c>
      <c r="JV9" s="65">
        <v>9</v>
      </c>
      <c r="JW9" s="65"/>
      <c r="JX9" s="17">
        <f t="shared" si="159"/>
        <v>9</v>
      </c>
      <c r="JY9" s="18">
        <f t="shared" si="160"/>
        <v>9</v>
      </c>
      <c r="JZ9" s="1028" t="str">
        <f t="shared" si="161"/>
        <v>9.0</v>
      </c>
      <c r="KA9" s="22" t="str">
        <f t="shared" si="162"/>
        <v>A</v>
      </c>
      <c r="KB9" s="20">
        <f t="shared" si="163"/>
        <v>4</v>
      </c>
      <c r="KC9" s="20" t="str">
        <f t="shared" si="164"/>
        <v>4.0</v>
      </c>
      <c r="KD9" s="46">
        <v>4</v>
      </c>
      <c r="KE9" s="416">
        <v>4</v>
      </c>
      <c r="KF9" s="417">
        <v>8.3000000000000007</v>
      </c>
      <c r="KG9" s="65">
        <v>9</v>
      </c>
      <c r="KH9" s="65"/>
      <c r="KI9" s="17">
        <f t="shared" si="165"/>
        <v>8.6999999999999993</v>
      </c>
      <c r="KJ9" s="18">
        <f t="shared" si="166"/>
        <v>8.6999999999999993</v>
      </c>
      <c r="KK9" s="1029" t="str">
        <f t="shared" si="167"/>
        <v>8.7</v>
      </c>
      <c r="KL9" s="22" t="str">
        <f t="shared" si="168"/>
        <v>A</v>
      </c>
      <c r="KM9" s="20">
        <f t="shared" si="169"/>
        <v>4</v>
      </c>
      <c r="KN9" s="20" t="str">
        <f t="shared" si="170"/>
        <v>4.0</v>
      </c>
      <c r="KO9" s="46">
        <v>4</v>
      </c>
      <c r="KP9" s="416">
        <v>4</v>
      </c>
      <c r="KQ9" s="417">
        <v>8.4</v>
      </c>
      <c r="KR9" s="65">
        <v>6</v>
      </c>
      <c r="KS9" s="65"/>
      <c r="KT9" s="17">
        <f t="shared" si="171"/>
        <v>7</v>
      </c>
      <c r="KU9" s="18">
        <f t="shared" si="172"/>
        <v>7</v>
      </c>
      <c r="KV9" s="1028" t="str">
        <f t="shared" si="173"/>
        <v>7.0</v>
      </c>
      <c r="KW9" s="22" t="str">
        <f t="shared" si="174"/>
        <v>B</v>
      </c>
      <c r="KX9" s="20">
        <f t="shared" si="175"/>
        <v>3</v>
      </c>
      <c r="KY9" s="20" t="str">
        <f t="shared" si="176"/>
        <v>3.0</v>
      </c>
      <c r="KZ9" s="46">
        <v>3</v>
      </c>
      <c r="LA9" s="416">
        <v>3</v>
      </c>
      <c r="LB9" s="417">
        <v>7.3</v>
      </c>
      <c r="LC9" s="65">
        <v>8</v>
      </c>
      <c r="LD9" s="65"/>
      <c r="LE9" s="17">
        <f t="shared" si="177"/>
        <v>7.7</v>
      </c>
      <c r="LF9" s="18">
        <f t="shared" si="178"/>
        <v>7.7</v>
      </c>
      <c r="LG9" s="1029" t="str">
        <f t="shared" si="179"/>
        <v>7.7</v>
      </c>
      <c r="LH9" s="22" t="str">
        <f t="shared" si="180"/>
        <v>B</v>
      </c>
      <c r="LI9" s="20">
        <f t="shared" si="181"/>
        <v>3</v>
      </c>
      <c r="LJ9" s="20" t="str">
        <f t="shared" si="182"/>
        <v>3.0</v>
      </c>
      <c r="LK9" s="46">
        <v>2</v>
      </c>
      <c r="LL9" s="416">
        <v>2</v>
      </c>
      <c r="LM9" s="417">
        <v>7.1</v>
      </c>
      <c r="LN9" s="599">
        <v>7</v>
      </c>
      <c r="LO9" s="599"/>
      <c r="LP9" s="17">
        <f t="shared" si="183"/>
        <v>7</v>
      </c>
      <c r="LQ9" s="18">
        <f t="shared" si="184"/>
        <v>7</v>
      </c>
      <c r="LR9" s="1028" t="str">
        <f t="shared" si="185"/>
        <v>7.0</v>
      </c>
      <c r="LS9" s="22" t="str">
        <f t="shared" si="186"/>
        <v>B</v>
      </c>
      <c r="LT9" s="20">
        <f t="shared" si="187"/>
        <v>3</v>
      </c>
      <c r="LU9" s="20" t="str">
        <f t="shared" si="188"/>
        <v>3.0</v>
      </c>
      <c r="LV9" s="46">
        <v>2</v>
      </c>
      <c r="LW9" s="416">
        <v>2</v>
      </c>
      <c r="LX9" s="417">
        <v>7.7</v>
      </c>
      <c r="LY9" s="65">
        <v>8</v>
      </c>
      <c r="LZ9" s="65"/>
      <c r="MA9" s="17">
        <f t="shared" si="189"/>
        <v>7.9</v>
      </c>
      <c r="MB9" s="18">
        <f t="shared" si="190"/>
        <v>7.9</v>
      </c>
      <c r="MC9" s="1028" t="str">
        <f t="shared" si="191"/>
        <v>7.9</v>
      </c>
      <c r="MD9" s="22" t="str">
        <f t="shared" si="192"/>
        <v>B</v>
      </c>
      <c r="ME9" s="20">
        <f t="shared" si="193"/>
        <v>3</v>
      </c>
      <c r="MF9" s="20" t="str">
        <f t="shared" si="194"/>
        <v>3.0</v>
      </c>
      <c r="MG9" s="46">
        <v>3</v>
      </c>
      <c r="MH9" s="416">
        <v>3</v>
      </c>
      <c r="MI9" s="515">
        <f t="shared" si="195"/>
        <v>20</v>
      </c>
      <c r="MJ9" s="35">
        <f t="shared" si="196"/>
        <v>3.4</v>
      </c>
      <c r="MK9" s="36" t="str">
        <f t="shared" si="197"/>
        <v>3.40</v>
      </c>
      <c r="ML9" s="65" t="str">
        <f t="shared" si="198"/>
        <v>Lên lớp</v>
      </c>
      <c r="MM9" s="501">
        <f t="shared" si="199"/>
        <v>76</v>
      </c>
      <c r="MN9" s="35">
        <f t="shared" si="200"/>
        <v>3.2302631578947367</v>
      </c>
      <c r="MO9" s="36" t="str">
        <f t="shared" si="201"/>
        <v>3.23</v>
      </c>
      <c r="MP9" s="799">
        <f t="shared" si="202"/>
        <v>20</v>
      </c>
      <c r="MQ9" s="800">
        <f t="shared" si="203"/>
        <v>3.4</v>
      </c>
      <c r="MR9" s="801">
        <f t="shared" si="204"/>
        <v>76</v>
      </c>
      <c r="MS9" s="1031">
        <f t="shared" si="205"/>
        <v>7.6802631578947391</v>
      </c>
      <c r="MT9" s="802">
        <f t="shared" si="206"/>
        <v>3.2302631578947367</v>
      </c>
      <c r="MU9" s="65" t="str">
        <f t="shared" si="207"/>
        <v>Lên lớp</v>
      </c>
      <c r="MV9" s="225"/>
      <c r="MW9" s="417">
        <v>7.4</v>
      </c>
      <c r="MX9" s="65">
        <v>6</v>
      </c>
      <c r="MY9" s="65"/>
      <c r="MZ9" s="17">
        <f t="shared" si="208"/>
        <v>6.6</v>
      </c>
      <c r="NA9" s="18">
        <f t="shared" si="209"/>
        <v>6.6</v>
      </c>
      <c r="NB9" s="1032" t="str">
        <f t="shared" si="210"/>
        <v>6.6</v>
      </c>
      <c r="NC9" s="22" t="str">
        <f t="shared" si="211"/>
        <v>C+</v>
      </c>
      <c r="ND9" s="20">
        <f t="shared" si="212"/>
        <v>2.5</v>
      </c>
      <c r="NE9" s="20" t="str">
        <f t="shared" si="213"/>
        <v>2.5</v>
      </c>
      <c r="NF9" s="46">
        <v>4</v>
      </c>
      <c r="NG9" s="416">
        <v>4</v>
      </c>
      <c r="NH9" s="417">
        <v>7.4</v>
      </c>
      <c r="NI9" s="65">
        <v>8</v>
      </c>
      <c r="NJ9" s="65"/>
      <c r="NK9" s="17">
        <f t="shared" si="214"/>
        <v>7.8</v>
      </c>
      <c r="NL9" s="18">
        <f t="shared" si="215"/>
        <v>7.8</v>
      </c>
      <c r="NM9" s="1029" t="str">
        <f t="shared" si="216"/>
        <v>7.8</v>
      </c>
      <c r="NN9" s="22" t="str">
        <f t="shared" si="217"/>
        <v>B</v>
      </c>
      <c r="NO9" s="20">
        <f t="shared" si="218"/>
        <v>3</v>
      </c>
      <c r="NP9" s="20" t="str">
        <f t="shared" si="219"/>
        <v>3.0</v>
      </c>
      <c r="NQ9" s="46">
        <v>3</v>
      </c>
      <c r="NR9" s="416">
        <v>3</v>
      </c>
      <c r="NS9" s="417">
        <v>9.4</v>
      </c>
      <c r="NT9" s="65">
        <v>9</v>
      </c>
      <c r="NU9" s="65"/>
      <c r="NV9" s="17">
        <f t="shared" si="220"/>
        <v>9.1999999999999993</v>
      </c>
      <c r="NW9" s="18">
        <f t="shared" si="221"/>
        <v>9.1999999999999993</v>
      </c>
      <c r="NX9" s="1029" t="str">
        <f t="shared" si="227"/>
        <v>9.2</v>
      </c>
      <c r="NY9" s="22" t="str">
        <f t="shared" si="222"/>
        <v>A</v>
      </c>
      <c r="NZ9" s="20">
        <f t="shared" si="223"/>
        <v>4</v>
      </c>
      <c r="OA9" s="20" t="str">
        <f t="shared" si="224"/>
        <v>4.0</v>
      </c>
      <c r="OB9" s="46">
        <v>2</v>
      </c>
      <c r="OC9" s="416">
        <v>2</v>
      </c>
      <c r="OD9" s="417">
        <v>7.5</v>
      </c>
      <c r="OE9" s="65">
        <v>8</v>
      </c>
      <c r="OF9" s="65"/>
      <c r="OG9" s="17">
        <f t="shared" si="228"/>
        <v>7.8</v>
      </c>
      <c r="OH9" s="18">
        <f t="shared" si="229"/>
        <v>7.8</v>
      </c>
      <c r="OI9" s="1032" t="str">
        <f t="shared" si="230"/>
        <v>7.8</v>
      </c>
      <c r="OJ9" s="22" t="str">
        <f t="shared" si="231"/>
        <v>B</v>
      </c>
      <c r="OK9" s="20">
        <f t="shared" si="232"/>
        <v>3</v>
      </c>
      <c r="OL9" s="20" t="str">
        <f t="shared" si="233"/>
        <v>3.0</v>
      </c>
      <c r="OM9" s="46">
        <v>3</v>
      </c>
      <c r="ON9" s="416">
        <v>3</v>
      </c>
      <c r="OO9" s="417">
        <v>7.8</v>
      </c>
      <c r="OP9" s="65">
        <v>8</v>
      </c>
      <c r="OQ9" s="65"/>
      <c r="OR9" s="17">
        <f t="shared" si="234"/>
        <v>7.9</v>
      </c>
      <c r="OS9" s="18">
        <f t="shared" si="235"/>
        <v>7.9</v>
      </c>
      <c r="OT9" s="1032" t="str">
        <f t="shared" si="236"/>
        <v>7.9</v>
      </c>
      <c r="OU9" s="22" t="str">
        <f t="shared" si="237"/>
        <v>B</v>
      </c>
      <c r="OV9" s="20">
        <f t="shared" si="238"/>
        <v>3</v>
      </c>
      <c r="OW9" s="20" t="str">
        <f t="shared" si="239"/>
        <v>3.0</v>
      </c>
      <c r="OX9" s="46">
        <v>4</v>
      </c>
      <c r="OY9" s="416">
        <v>4</v>
      </c>
      <c r="OZ9" s="515">
        <f t="shared" si="240"/>
        <v>16</v>
      </c>
      <c r="PA9" s="35">
        <f t="shared" si="241"/>
        <v>3</v>
      </c>
      <c r="PB9" s="36" t="str">
        <f t="shared" si="242"/>
        <v>3.00</v>
      </c>
      <c r="PC9" s="65" t="str">
        <f t="shared" si="243"/>
        <v>Lên lớp</v>
      </c>
      <c r="PD9" s="501">
        <f t="shared" si="244"/>
        <v>92</v>
      </c>
      <c r="PE9" s="35">
        <f t="shared" si="245"/>
        <v>3.1902173913043477</v>
      </c>
      <c r="PF9" s="36" t="str">
        <f t="shared" si="246"/>
        <v>3.19</v>
      </c>
      <c r="PG9" s="799">
        <f t="shared" si="247"/>
        <v>16</v>
      </c>
      <c r="PH9" s="1105">
        <f t="shared" si="248"/>
        <v>7.7000000000000011</v>
      </c>
      <c r="PI9" s="800">
        <f t="shared" si="249"/>
        <v>3</v>
      </c>
      <c r="PJ9" s="801">
        <f t="shared" si="250"/>
        <v>92</v>
      </c>
      <c r="PK9" s="1107">
        <f t="shared" si="251"/>
        <v>7.683695652173915</v>
      </c>
      <c r="PL9" s="802">
        <f t="shared" si="252"/>
        <v>3.1902173913043477</v>
      </c>
      <c r="PM9" s="65" t="str">
        <f t="shared" si="253"/>
        <v>Lên lớp</v>
      </c>
      <c r="PN9" s="454"/>
      <c r="PO9" s="417">
        <v>6.7</v>
      </c>
      <c r="PP9" s="599">
        <v>7</v>
      </c>
      <c r="PQ9" s="599"/>
      <c r="PR9" s="17">
        <f t="shared" si="254"/>
        <v>6.9</v>
      </c>
      <c r="PS9" s="18">
        <f t="shared" si="255"/>
        <v>6.9</v>
      </c>
      <c r="PT9" s="1032" t="str">
        <f t="shared" si="256"/>
        <v>6.9</v>
      </c>
      <c r="PU9" s="22" t="str">
        <f t="shared" si="257"/>
        <v>C+</v>
      </c>
      <c r="PV9" s="20">
        <f t="shared" si="258"/>
        <v>2.5</v>
      </c>
      <c r="PW9" s="20" t="str">
        <f t="shared" si="259"/>
        <v>2.5</v>
      </c>
      <c r="PX9" s="46">
        <v>3</v>
      </c>
      <c r="PY9" s="416">
        <v>3</v>
      </c>
      <c r="PZ9" s="715">
        <v>7.6</v>
      </c>
      <c r="QA9" s="460">
        <v>7.3</v>
      </c>
      <c r="QB9" s="1080">
        <f t="shared" si="260"/>
        <v>7.4</v>
      </c>
      <c r="QC9" s="1192" t="str">
        <f t="shared" si="261"/>
        <v>7.4</v>
      </c>
      <c r="QD9" s="1147" t="str">
        <f t="shared" si="262"/>
        <v>B</v>
      </c>
      <c r="QE9" s="1149">
        <f t="shared" si="263"/>
        <v>3</v>
      </c>
      <c r="QF9" s="1149" t="str">
        <f t="shared" si="264"/>
        <v>3.0</v>
      </c>
      <c r="QG9" s="1151">
        <v>5</v>
      </c>
      <c r="QH9" s="451">
        <v>5</v>
      </c>
      <c r="QI9" s="289">
        <f t="shared" si="265"/>
        <v>8</v>
      </c>
      <c r="QJ9" s="35">
        <f t="shared" si="266"/>
        <v>2.8125</v>
      </c>
      <c r="QK9" s="36" t="str">
        <f t="shared" si="267"/>
        <v>2.81</v>
      </c>
      <c r="QL9" s="1159" t="str">
        <f t="shared" si="268"/>
        <v>Lên lớp</v>
      </c>
      <c r="QM9" s="290">
        <f t="shared" si="269"/>
        <v>8</v>
      </c>
      <c r="QN9" s="291">
        <f xml:space="preserve"> (PV9*PY9+QE9*QH9)/QM9</f>
        <v>2.8125</v>
      </c>
    </row>
    <row r="10" spans="1:456" ht="18.75" customHeight="1">
      <c r="A10" s="313">
        <v>15</v>
      </c>
      <c r="B10" s="314" t="s">
        <v>156</v>
      </c>
      <c r="C10" s="314" t="s">
        <v>315</v>
      </c>
      <c r="D10" s="1119" t="s">
        <v>176</v>
      </c>
      <c r="E10" s="1153" t="s">
        <v>59</v>
      </c>
      <c r="F10" s="150"/>
      <c r="G10" s="110" t="s">
        <v>236</v>
      </c>
      <c r="H10" s="110" t="s">
        <v>34</v>
      </c>
      <c r="I10" s="154" t="s">
        <v>373</v>
      </c>
      <c r="J10" s="436">
        <v>6</v>
      </c>
      <c r="K10" s="327" t="str">
        <f t="shared" si="0"/>
        <v>6.0</v>
      </c>
      <c r="L10" s="465" t="str">
        <f t="shared" si="225"/>
        <v>C</v>
      </c>
      <c r="M10" s="466">
        <f t="shared" si="226"/>
        <v>2</v>
      </c>
      <c r="N10" s="436">
        <v>6</v>
      </c>
      <c r="O10" s="327" t="str">
        <f t="shared" si="1"/>
        <v>6.0</v>
      </c>
      <c r="P10" s="465" t="str">
        <f t="shared" si="2"/>
        <v>C</v>
      </c>
      <c r="Q10" s="466">
        <f t="shared" si="3"/>
        <v>2</v>
      </c>
      <c r="R10" s="12">
        <v>8</v>
      </c>
      <c r="S10" s="13">
        <v>8</v>
      </c>
      <c r="T10" s="14"/>
      <c r="U10" s="11">
        <f t="shared" si="4"/>
        <v>8</v>
      </c>
      <c r="V10" s="16">
        <f t="shared" si="5"/>
        <v>8</v>
      </c>
      <c r="W10" s="327" t="str">
        <f t="shared" si="6"/>
        <v>8.0</v>
      </c>
      <c r="X10" s="22" t="str">
        <f t="shared" si="7"/>
        <v>B+</v>
      </c>
      <c r="Y10" s="708">
        <f t="shared" si="8"/>
        <v>3.5</v>
      </c>
      <c r="Z10" s="39" t="str">
        <f t="shared" si="9"/>
        <v>3.5</v>
      </c>
      <c r="AA10" s="46">
        <v>2</v>
      </c>
      <c r="AB10" s="92">
        <v>2</v>
      </c>
      <c r="AC10" s="12">
        <v>7</v>
      </c>
      <c r="AD10" s="13">
        <v>3</v>
      </c>
      <c r="AE10" s="14"/>
      <c r="AF10" s="11">
        <f t="shared" si="10"/>
        <v>4.5999999999999996</v>
      </c>
      <c r="AG10" s="16">
        <f t="shared" si="11"/>
        <v>4.5999999999999996</v>
      </c>
      <c r="AH10" s="327" t="str">
        <f t="shared" si="12"/>
        <v>4.6</v>
      </c>
      <c r="AI10" s="22" t="str">
        <f t="shared" si="13"/>
        <v>D</v>
      </c>
      <c r="AJ10" s="20">
        <f t="shared" si="14"/>
        <v>1</v>
      </c>
      <c r="AK10" s="39" t="str">
        <f t="shared" si="15"/>
        <v>1.0</v>
      </c>
      <c r="AL10" s="8">
        <v>3</v>
      </c>
      <c r="AM10" s="298">
        <v>3</v>
      </c>
      <c r="AN10" s="12">
        <v>5.0999999999999996</v>
      </c>
      <c r="AO10" s="13">
        <v>6</v>
      </c>
      <c r="AP10" s="14"/>
      <c r="AQ10" s="11">
        <f t="shared" si="16"/>
        <v>5.6</v>
      </c>
      <c r="AR10" s="16">
        <f t="shared" si="17"/>
        <v>5.6</v>
      </c>
      <c r="AS10" s="327" t="str">
        <f t="shared" si="18"/>
        <v>5.6</v>
      </c>
      <c r="AT10" s="22" t="str">
        <f t="shared" si="19"/>
        <v>C</v>
      </c>
      <c r="AU10" s="20">
        <f t="shared" si="20"/>
        <v>2</v>
      </c>
      <c r="AV10" s="39" t="str">
        <f t="shared" si="21"/>
        <v>2.0</v>
      </c>
      <c r="AW10" s="69">
        <v>3</v>
      </c>
      <c r="AX10" s="92">
        <v>3</v>
      </c>
      <c r="AY10" s="266">
        <v>6.7</v>
      </c>
      <c r="AZ10" s="28">
        <v>4</v>
      </c>
      <c r="BA10" s="29"/>
      <c r="BB10" s="11">
        <f t="shared" si="22"/>
        <v>5.0999999999999996</v>
      </c>
      <c r="BC10" s="16">
        <f t="shared" si="23"/>
        <v>5.0999999999999996</v>
      </c>
      <c r="BD10" s="327" t="str">
        <f t="shared" si="24"/>
        <v>5.1</v>
      </c>
      <c r="BE10" s="22" t="str">
        <f t="shared" si="25"/>
        <v>D+</v>
      </c>
      <c r="BF10" s="20">
        <f t="shared" si="26"/>
        <v>1.5</v>
      </c>
      <c r="BG10" s="39" t="str">
        <f t="shared" si="27"/>
        <v>1.5</v>
      </c>
      <c r="BH10" s="46">
        <v>3</v>
      </c>
      <c r="BI10" s="92">
        <v>3</v>
      </c>
      <c r="BJ10" s="12">
        <v>8.1</v>
      </c>
      <c r="BK10" s="13">
        <v>8</v>
      </c>
      <c r="BL10" s="14"/>
      <c r="BM10" s="11">
        <f t="shared" si="28"/>
        <v>8</v>
      </c>
      <c r="BN10" s="16">
        <f t="shared" si="29"/>
        <v>8</v>
      </c>
      <c r="BO10" s="327" t="str">
        <f t="shared" si="30"/>
        <v>8.0</v>
      </c>
      <c r="BP10" s="22" t="str">
        <f t="shared" si="31"/>
        <v>B+</v>
      </c>
      <c r="BQ10" s="20">
        <f t="shared" si="32"/>
        <v>3.5</v>
      </c>
      <c r="BR10" s="39" t="str">
        <f t="shared" si="33"/>
        <v>3.5</v>
      </c>
      <c r="BS10" s="46">
        <v>5</v>
      </c>
      <c r="BT10" s="92">
        <v>5</v>
      </c>
      <c r="BU10" s="289">
        <f t="shared" si="34"/>
        <v>16</v>
      </c>
      <c r="BV10" s="35">
        <f t="shared" si="35"/>
        <v>2.375</v>
      </c>
      <c r="BW10" s="36" t="str">
        <f t="shared" si="36"/>
        <v>2.38</v>
      </c>
      <c r="BX10" s="37" t="str">
        <f t="shared" si="37"/>
        <v>Lên lớp</v>
      </c>
      <c r="BY10" s="290">
        <f t="shared" si="38"/>
        <v>16</v>
      </c>
      <c r="BZ10" s="291">
        <f t="shared" si="39"/>
        <v>2.375</v>
      </c>
      <c r="CA10" s="37" t="str">
        <f t="shared" si="40"/>
        <v>Lên lớp</v>
      </c>
      <c r="CB10" s="391"/>
      <c r="CC10" s="337">
        <v>5.8</v>
      </c>
      <c r="CD10" s="65">
        <v>6</v>
      </c>
      <c r="CE10" s="65"/>
      <c r="CF10" s="17">
        <f t="shared" si="41"/>
        <v>5.9</v>
      </c>
      <c r="CG10" s="18">
        <f t="shared" si="42"/>
        <v>5.9</v>
      </c>
      <c r="CH10" s="323" t="str">
        <f t="shared" si="43"/>
        <v>5.9</v>
      </c>
      <c r="CI10" s="22" t="str">
        <f t="shared" si="44"/>
        <v>C</v>
      </c>
      <c r="CJ10" s="20">
        <f t="shared" si="45"/>
        <v>2</v>
      </c>
      <c r="CK10" s="20" t="str">
        <f t="shared" si="46"/>
        <v>2.0</v>
      </c>
      <c r="CL10" s="46">
        <v>3</v>
      </c>
      <c r="CM10" s="95">
        <v>3</v>
      </c>
      <c r="CN10" s="417">
        <v>5.0999999999999996</v>
      </c>
      <c r="CO10" s="65">
        <v>9</v>
      </c>
      <c r="CP10" s="65"/>
      <c r="CQ10" s="17">
        <f t="shared" si="47"/>
        <v>7.4</v>
      </c>
      <c r="CR10" s="18">
        <f t="shared" si="48"/>
        <v>7.4</v>
      </c>
      <c r="CS10" s="323" t="str">
        <f t="shared" si="49"/>
        <v>7.4</v>
      </c>
      <c r="CT10" s="22" t="str">
        <f t="shared" si="50"/>
        <v>B</v>
      </c>
      <c r="CU10" s="20">
        <f t="shared" si="51"/>
        <v>3</v>
      </c>
      <c r="CV10" s="20" t="str">
        <f t="shared" si="52"/>
        <v>3.0</v>
      </c>
      <c r="CW10" s="46">
        <v>3</v>
      </c>
      <c r="CX10" s="416">
        <v>3</v>
      </c>
      <c r="CY10" s="417">
        <v>7.2</v>
      </c>
      <c r="CZ10" s="86">
        <v>9</v>
      </c>
      <c r="DA10" s="45"/>
      <c r="DB10" s="17">
        <f t="shared" si="53"/>
        <v>8.3000000000000007</v>
      </c>
      <c r="DC10" s="18">
        <f t="shared" si="54"/>
        <v>8.3000000000000007</v>
      </c>
      <c r="DD10" s="1028" t="str">
        <f t="shared" si="55"/>
        <v>8.3</v>
      </c>
      <c r="DE10" s="22" t="str">
        <f t="shared" si="56"/>
        <v>B+</v>
      </c>
      <c r="DF10" s="20">
        <f t="shared" si="57"/>
        <v>3.5</v>
      </c>
      <c r="DG10" s="20" t="str">
        <f t="shared" si="58"/>
        <v>3.5</v>
      </c>
      <c r="DH10" s="46">
        <v>2</v>
      </c>
      <c r="DI10" s="416">
        <v>2</v>
      </c>
      <c r="DJ10" s="417">
        <v>7.3</v>
      </c>
      <c r="DK10" s="86">
        <v>8</v>
      </c>
      <c r="DL10" s="45"/>
      <c r="DM10" s="17">
        <f t="shared" si="59"/>
        <v>7.7</v>
      </c>
      <c r="DN10" s="18">
        <f t="shared" si="60"/>
        <v>7.7</v>
      </c>
      <c r="DO10" s="1028" t="str">
        <f t="shared" si="61"/>
        <v>7.7</v>
      </c>
      <c r="DP10" s="22" t="str">
        <f t="shared" si="62"/>
        <v>B</v>
      </c>
      <c r="DQ10" s="20">
        <f t="shared" si="63"/>
        <v>3</v>
      </c>
      <c r="DR10" s="20" t="str">
        <f t="shared" si="64"/>
        <v>3.0</v>
      </c>
      <c r="DS10" s="46">
        <v>3</v>
      </c>
      <c r="DT10" s="416">
        <v>3</v>
      </c>
      <c r="DU10" s="417">
        <v>6.8</v>
      </c>
      <c r="DV10" s="86">
        <v>5</v>
      </c>
      <c r="DW10" s="45"/>
      <c r="DX10" s="17">
        <f t="shared" si="65"/>
        <v>5.7</v>
      </c>
      <c r="DY10" s="18">
        <f t="shared" si="66"/>
        <v>5.7</v>
      </c>
      <c r="DZ10" s="1028" t="str">
        <f t="shared" si="67"/>
        <v>5.7</v>
      </c>
      <c r="EA10" s="22" t="str">
        <f t="shared" si="68"/>
        <v>C</v>
      </c>
      <c r="EB10" s="20">
        <f t="shared" si="69"/>
        <v>2</v>
      </c>
      <c r="EC10" s="20" t="str">
        <f t="shared" si="70"/>
        <v>2.0</v>
      </c>
      <c r="ED10" s="46">
        <v>2</v>
      </c>
      <c r="EE10" s="416">
        <v>2</v>
      </c>
      <c r="EF10" s="417">
        <v>7.6</v>
      </c>
      <c r="EG10" s="86">
        <v>8</v>
      </c>
      <c r="EH10" s="45"/>
      <c r="EI10" s="17">
        <f t="shared" si="71"/>
        <v>7.8</v>
      </c>
      <c r="EJ10" s="18">
        <f t="shared" si="72"/>
        <v>7.8</v>
      </c>
      <c r="EK10" s="1028" t="str">
        <f t="shared" si="73"/>
        <v>7.8</v>
      </c>
      <c r="EL10" s="22" t="str">
        <f t="shared" si="74"/>
        <v>B</v>
      </c>
      <c r="EM10" s="20">
        <f t="shared" si="75"/>
        <v>3</v>
      </c>
      <c r="EN10" s="20" t="str">
        <f t="shared" si="76"/>
        <v>3.0</v>
      </c>
      <c r="EO10" s="46">
        <v>2</v>
      </c>
      <c r="EP10" s="416">
        <v>2</v>
      </c>
      <c r="EQ10" s="417">
        <v>5.2</v>
      </c>
      <c r="ER10" s="86">
        <v>6</v>
      </c>
      <c r="ES10" s="65"/>
      <c r="ET10" s="17">
        <f t="shared" si="77"/>
        <v>5.7</v>
      </c>
      <c r="EU10" s="18">
        <f t="shared" si="78"/>
        <v>5.7</v>
      </c>
      <c r="EV10" s="1028" t="str">
        <f t="shared" si="79"/>
        <v>5.7</v>
      </c>
      <c r="EW10" s="22" t="str">
        <f t="shared" si="80"/>
        <v>C</v>
      </c>
      <c r="EX10" s="20">
        <f t="shared" si="81"/>
        <v>2</v>
      </c>
      <c r="EY10" s="20" t="str">
        <f t="shared" si="82"/>
        <v>2.0</v>
      </c>
      <c r="EZ10" s="46">
        <v>2</v>
      </c>
      <c r="FA10" s="416">
        <v>2</v>
      </c>
      <c r="FB10" s="515">
        <f t="shared" si="83"/>
        <v>17</v>
      </c>
      <c r="FC10" s="35">
        <f t="shared" si="84"/>
        <v>2.6470588235294117</v>
      </c>
      <c r="FD10" s="36" t="str">
        <f t="shared" si="85"/>
        <v>2.65</v>
      </c>
      <c r="FE10" s="86" t="str">
        <f t="shared" si="86"/>
        <v>Lên lớp</v>
      </c>
      <c r="FF10" s="501">
        <f t="shared" si="87"/>
        <v>33</v>
      </c>
      <c r="FG10" s="35">
        <f t="shared" si="88"/>
        <v>2.5151515151515151</v>
      </c>
      <c r="FH10" s="36" t="str">
        <f t="shared" si="89"/>
        <v>2.52</v>
      </c>
      <c r="FI10" s="530">
        <f t="shared" si="90"/>
        <v>33</v>
      </c>
      <c r="FJ10" s="502">
        <f t="shared" si="91"/>
        <v>2.5151515151515151</v>
      </c>
      <c r="FK10" s="503" t="str">
        <f t="shared" si="92"/>
        <v>Lên lớp</v>
      </c>
      <c r="FL10" s="542"/>
      <c r="FM10" s="417">
        <v>7.4</v>
      </c>
      <c r="FN10" s="86">
        <v>8</v>
      </c>
      <c r="FO10" s="65"/>
      <c r="FP10" s="17">
        <f t="shared" si="93"/>
        <v>7.8</v>
      </c>
      <c r="FQ10" s="18">
        <f t="shared" si="94"/>
        <v>7.8</v>
      </c>
      <c r="FR10" s="1028" t="str">
        <f t="shared" si="95"/>
        <v>7.8</v>
      </c>
      <c r="FS10" s="22" t="str">
        <f t="shared" si="96"/>
        <v>B</v>
      </c>
      <c r="FT10" s="20">
        <f t="shared" si="97"/>
        <v>3</v>
      </c>
      <c r="FU10" s="20" t="str">
        <f t="shared" si="98"/>
        <v>3.0</v>
      </c>
      <c r="FV10" s="46">
        <v>2</v>
      </c>
      <c r="FW10" s="416">
        <v>2</v>
      </c>
      <c r="FX10" s="585"/>
      <c r="FY10" s="602"/>
      <c r="FZ10" s="604"/>
      <c r="GA10" s="17">
        <f t="shared" si="99"/>
        <v>0</v>
      </c>
      <c r="GB10" s="18">
        <f t="shared" si="100"/>
        <v>0</v>
      </c>
      <c r="GC10" s="1029" t="str">
        <f t="shared" si="101"/>
        <v>0.0</v>
      </c>
      <c r="GD10" s="22" t="str">
        <f t="shared" si="102"/>
        <v>F</v>
      </c>
      <c r="GE10" s="20">
        <f t="shared" si="103"/>
        <v>0</v>
      </c>
      <c r="GF10" s="20" t="str">
        <f t="shared" si="104"/>
        <v>0.0</v>
      </c>
      <c r="GG10" s="46"/>
      <c r="GH10" s="416"/>
      <c r="GI10" s="417">
        <v>7.4</v>
      </c>
      <c r="GJ10" s="65">
        <v>9</v>
      </c>
      <c r="GK10" s="65"/>
      <c r="GL10" s="17">
        <f t="shared" si="105"/>
        <v>8.4</v>
      </c>
      <c r="GM10" s="18">
        <f t="shared" si="106"/>
        <v>8.4</v>
      </c>
      <c r="GN10" s="1029" t="str">
        <f t="shared" si="107"/>
        <v>8.4</v>
      </c>
      <c r="GO10" s="22" t="str">
        <f t="shared" si="108"/>
        <v>B+</v>
      </c>
      <c r="GP10" s="20">
        <f t="shared" si="109"/>
        <v>3.5</v>
      </c>
      <c r="GQ10" s="20" t="str">
        <f t="shared" si="110"/>
        <v>3.5</v>
      </c>
      <c r="GR10" s="46">
        <v>3</v>
      </c>
      <c r="GS10" s="416">
        <v>3</v>
      </c>
      <c r="GT10" s="417">
        <v>5.9</v>
      </c>
      <c r="GU10" s="599">
        <v>6</v>
      </c>
      <c r="GV10" s="599"/>
      <c r="GW10" s="17">
        <f t="shared" si="111"/>
        <v>6</v>
      </c>
      <c r="GX10" s="18">
        <f t="shared" si="112"/>
        <v>6</v>
      </c>
      <c r="GY10" s="1028" t="str">
        <f t="shared" si="113"/>
        <v>6.0</v>
      </c>
      <c r="GZ10" s="22" t="str">
        <f t="shared" si="114"/>
        <v>C</v>
      </c>
      <c r="HA10" s="20">
        <f t="shared" si="115"/>
        <v>2</v>
      </c>
      <c r="HB10" s="20" t="str">
        <f t="shared" si="116"/>
        <v>2.0</v>
      </c>
      <c r="HC10" s="46">
        <v>4</v>
      </c>
      <c r="HD10" s="416">
        <v>4</v>
      </c>
      <c r="HE10" s="417">
        <v>7.7</v>
      </c>
      <c r="HF10" s="65">
        <v>6</v>
      </c>
      <c r="HG10" s="65"/>
      <c r="HH10" s="17">
        <f t="shared" si="117"/>
        <v>6.7</v>
      </c>
      <c r="HI10" s="18">
        <f t="shared" si="118"/>
        <v>6.7</v>
      </c>
      <c r="HJ10" s="1029" t="str">
        <f t="shared" si="119"/>
        <v>6.7</v>
      </c>
      <c r="HK10" s="22" t="str">
        <f t="shared" si="120"/>
        <v>C+</v>
      </c>
      <c r="HL10" s="20">
        <f t="shared" si="121"/>
        <v>2.5</v>
      </c>
      <c r="HM10" s="20" t="str">
        <f t="shared" si="122"/>
        <v>2.5</v>
      </c>
      <c r="HN10" s="46">
        <v>2</v>
      </c>
      <c r="HO10" s="416">
        <v>2</v>
      </c>
      <c r="HP10" s="823">
        <v>6.9</v>
      </c>
      <c r="HQ10" s="602">
        <v>7</v>
      </c>
      <c r="HR10" s="602"/>
      <c r="HS10" s="685">
        <f t="shared" si="123"/>
        <v>7</v>
      </c>
      <c r="HT10" s="686">
        <f t="shared" si="124"/>
        <v>7</v>
      </c>
      <c r="HU10" s="1028" t="str">
        <f t="shared" si="125"/>
        <v>7.0</v>
      </c>
      <c r="HV10" s="669" t="str">
        <f t="shared" si="126"/>
        <v>B</v>
      </c>
      <c r="HW10" s="20">
        <f t="shared" si="127"/>
        <v>3</v>
      </c>
      <c r="HX10" s="20" t="str">
        <f t="shared" si="128"/>
        <v>3.0</v>
      </c>
      <c r="HY10" s="46">
        <v>3</v>
      </c>
      <c r="HZ10" s="416">
        <v>3</v>
      </c>
      <c r="IA10" s="660">
        <v>7.6</v>
      </c>
      <c r="IB10" s="599">
        <v>6</v>
      </c>
      <c r="IC10" s="599"/>
      <c r="ID10" s="17">
        <f t="shared" si="129"/>
        <v>6.6</v>
      </c>
      <c r="IE10" s="18">
        <f t="shared" si="130"/>
        <v>6.6</v>
      </c>
      <c r="IF10" s="1029" t="str">
        <f t="shared" si="131"/>
        <v>6.6</v>
      </c>
      <c r="IG10" s="22" t="str">
        <f t="shared" si="132"/>
        <v>C+</v>
      </c>
      <c r="IH10" s="20">
        <f t="shared" si="133"/>
        <v>2.5</v>
      </c>
      <c r="II10" s="20" t="str">
        <f t="shared" si="134"/>
        <v>2.5</v>
      </c>
      <c r="IJ10" s="46">
        <v>3</v>
      </c>
      <c r="IK10" s="416">
        <v>3</v>
      </c>
      <c r="IL10" s="1082">
        <v>8</v>
      </c>
      <c r="IM10" s="608"/>
      <c r="IN10" s="602">
        <v>5</v>
      </c>
      <c r="IO10" s="685">
        <f t="shared" si="135"/>
        <v>3.2</v>
      </c>
      <c r="IP10" s="686">
        <f t="shared" si="136"/>
        <v>6.2</v>
      </c>
      <c r="IQ10" s="1077" t="str">
        <f t="shared" si="137"/>
        <v>6.2</v>
      </c>
      <c r="IR10" s="22" t="str">
        <f t="shared" si="138"/>
        <v>C</v>
      </c>
      <c r="IS10" s="20">
        <f t="shared" si="139"/>
        <v>2</v>
      </c>
      <c r="IT10" s="20" t="str">
        <f t="shared" si="140"/>
        <v>2.0</v>
      </c>
      <c r="IU10" s="46">
        <v>4</v>
      </c>
      <c r="IV10" s="416">
        <v>4</v>
      </c>
      <c r="IW10" s="681">
        <f t="shared" si="141"/>
        <v>21</v>
      </c>
      <c r="IX10" s="682">
        <f t="shared" si="142"/>
        <v>2.5714285714285716</v>
      </c>
      <c r="IY10" s="683" t="str">
        <f t="shared" si="143"/>
        <v>2.57</v>
      </c>
      <c r="IZ10" s="37" t="str">
        <f t="shared" si="144"/>
        <v>Lên lớp</v>
      </c>
      <c r="JA10" s="501">
        <f t="shared" si="145"/>
        <v>54</v>
      </c>
      <c r="JB10" s="690">
        <f t="shared" si="146"/>
        <v>2.5370370370370372</v>
      </c>
      <c r="JC10" s="36" t="str">
        <f t="shared" si="147"/>
        <v>2.54</v>
      </c>
      <c r="JD10" s="290">
        <f t="shared" si="148"/>
        <v>21</v>
      </c>
      <c r="JE10" s="291">
        <f t="shared" si="149"/>
        <v>2.5714285714285716</v>
      </c>
      <c r="JF10" s="679">
        <f t="shared" si="150"/>
        <v>54</v>
      </c>
      <c r="JG10" s="680">
        <f t="shared" si="151"/>
        <v>2.5370370370370372</v>
      </c>
      <c r="JH10" s="37" t="str">
        <f t="shared" si="152"/>
        <v>Lên lớp</v>
      </c>
      <c r="JJ10" s="417">
        <v>6.4</v>
      </c>
      <c r="JK10" s="65">
        <v>7</v>
      </c>
      <c r="JL10" s="65"/>
      <c r="JM10" s="17">
        <f t="shared" si="153"/>
        <v>6.8</v>
      </c>
      <c r="JN10" s="18">
        <f t="shared" si="154"/>
        <v>6.8</v>
      </c>
      <c r="JO10" s="1028" t="str">
        <f t="shared" si="155"/>
        <v>6.8</v>
      </c>
      <c r="JP10" s="22" t="str">
        <f t="shared" si="156"/>
        <v>C+</v>
      </c>
      <c r="JQ10" s="20">
        <f t="shared" si="157"/>
        <v>2.5</v>
      </c>
      <c r="JR10" s="20" t="str">
        <f t="shared" si="158"/>
        <v>2.5</v>
      </c>
      <c r="JS10" s="46">
        <v>2</v>
      </c>
      <c r="JT10" s="416">
        <v>2</v>
      </c>
      <c r="JU10" s="660">
        <v>7</v>
      </c>
      <c r="JV10" s="65">
        <v>8</v>
      </c>
      <c r="JW10" s="65"/>
      <c r="JX10" s="17">
        <f t="shared" si="159"/>
        <v>7.6</v>
      </c>
      <c r="JY10" s="18">
        <f t="shared" si="160"/>
        <v>7.6</v>
      </c>
      <c r="JZ10" s="1028" t="str">
        <f t="shared" si="161"/>
        <v>7.6</v>
      </c>
      <c r="KA10" s="22" t="str">
        <f t="shared" si="162"/>
        <v>B</v>
      </c>
      <c r="KB10" s="20">
        <f t="shared" si="163"/>
        <v>3</v>
      </c>
      <c r="KC10" s="20" t="str">
        <f t="shared" si="164"/>
        <v>3.0</v>
      </c>
      <c r="KD10" s="46">
        <v>4</v>
      </c>
      <c r="KE10" s="416">
        <v>4</v>
      </c>
      <c r="KF10" s="417">
        <v>6.6</v>
      </c>
      <c r="KG10" s="65">
        <v>5</v>
      </c>
      <c r="KH10" s="65"/>
      <c r="KI10" s="17">
        <f t="shared" si="165"/>
        <v>5.6</v>
      </c>
      <c r="KJ10" s="18">
        <f t="shared" si="166"/>
        <v>5.6</v>
      </c>
      <c r="KK10" s="1029" t="str">
        <f t="shared" si="167"/>
        <v>5.6</v>
      </c>
      <c r="KL10" s="22" t="str">
        <f t="shared" si="168"/>
        <v>C</v>
      </c>
      <c r="KM10" s="20">
        <f t="shared" si="169"/>
        <v>2</v>
      </c>
      <c r="KN10" s="20" t="str">
        <f t="shared" si="170"/>
        <v>2.0</v>
      </c>
      <c r="KO10" s="46">
        <v>4</v>
      </c>
      <c r="KP10" s="416">
        <v>4</v>
      </c>
      <c r="KQ10" s="417">
        <v>6.6</v>
      </c>
      <c r="KR10" s="65">
        <v>5</v>
      </c>
      <c r="KS10" s="65"/>
      <c r="KT10" s="17">
        <f t="shared" si="171"/>
        <v>5.6</v>
      </c>
      <c r="KU10" s="18">
        <f t="shared" si="172"/>
        <v>5.6</v>
      </c>
      <c r="KV10" s="1028" t="str">
        <f t="shared" si="173"/>
        <v>5.6</v>
      </c>
      <c r="KW10" s="22" t="str">
        <f t="shared" si="174"/>
        <v>C</v>
      </c>
      <c r="KX10" s="20">
        <f t="shared" si="175"/>
        <v>2</v>
      </c>
      <c r="KY10" s="20" t="str">
        <f t="shared" si="176"/>
        <v>2.0</v>
      </c>
      <c r="KZ10" s="46">
        <v>3</v>
      </c>
      <c r="LA10" s="416">
        <v>3</v>
      </c>
      <c r="LB10" s="417">
        <v>7.3</v>
      </c>
      <c r="LC10" s="65">
        <v>8</v>
      </c>
      <c r="LD10" s="65"/>
      <c r="LE10" s="17">
        <f t="shared" si="177"/>
        <v>7.7</v>
      </c>
      <c r="LF10" s="18">
        <f t="shared" si="178"/>
        <v>7.7</v>
      </c>
      <c r="LG10" s="1029" t="str">
        <f t="shared" si="179"/>
        <v>7.7</v>
      </c>
      <c r="LH10" s="22" t="str">
        <f t="shared" si="180"/>
        <v>B</v>
      </c>
      <c r="LI10" s="20">
        <f t="shared" si="181"/>
        <v>3</v>
      </c>
      <c r="LJ10" s="20" t="str">
        <f t="shared" si="182"/>
        <v>3.0</v>
      </c>
      <c r="LK10" s="46">
        <v>2</v>
      </c>
      <c r="LL10" s="416">
        <v>2</v>
      </c>
      <c r="LM10" s="417">
        <v>6.6</v>
      </c>
      <c r="LN10" s="599">
        <v>7</v>
      </c>
      <c r="LO10" s="599"/>
      <c r="LP10" s="17">
        <f t="shared" si="183"/>
        <v>6.8</v>
      </c>
      <c r="LQ10" s="18">
        <f t="shared" si="184"/>
        <v>6.8</v>
      </c>
      <c r="LR10" s="1028" t="str">
        <f t="shared" si="185"/>
        <v>6.8</v>
      </c>
      <c r="LS10" s="22" t="str">
        <f t="shared" si="186"/>
        <v>C+</v>
      </c>
      <c r="LT10" s="20">
        <f t="shared" si="187"/>
        <v>2.5</v>
      </c>
      <c r="LU10" s="20" t="str">
        <f t="shared" si="188"/>
        <v>2.5</v>
      </c>
      <c r="LV10" s="46">
        <v>2</v>
      </c>
      <c r="LW10" s="416">
        <v>2</v>
      </c>
      <c r="LX10" s="417">
        <v>6.7</v>
      </c>
      <c r="LY10" s="65">
        <v>7</v>
      </c>
      <c r="LZ10" s="65"/>
      <c r="MA10" s="17">
        <f t="shared" si="189"/>
        <v>6.9</v>
      </c>
      <c r="MB10" s="18">
        <f t="shared" si="190"/>
        <v>6.9</v>
      </c>
      <c r="MC10" s="1028" t="str">
        <f t="shared" si="191"/>
        <v>6.9</v>
      </c>
      <c r="MD10" s="22" t="str">
        <f t="shared" si="192"/>
        <v>C+</v>
      </c>
      <c r="ME10" s="20">
        <f t="shared" si="193"/>
        <v>2.5</v>
      </c>
      <c r="MF10" s="20" t="str">
        <f t="shared" si="194"/>
        <v>2.5</v>
      </c>
      <c r="MG10" s="46">
        <v>3</v>
      </c>
      <c r="MH10" s="416">
        <v>3</v>
      </c>
      <c r="MI10" s="515">
        <f t="shared" si="195"/>
        <v>20</v>
      </c>
      <c r="MJ10" s="35">
        <f t="shared" si="196"/>
        <v>2.4750000000000001</v>
      </c>
      <c r="MK10" s="36" t="str">
        <f t="shared" si="197"/>
        <v>2.48</v>
      </c>
      <c r="ML10" s="65" t="str">
        <f t="shared" si="198"/>
        <v>Lên lớp</v>
      </c>
      <c r="MM10" s="501">
        <f t="shared" si="199"/>
        <v>74</v>
      </c>
      <c r="MN10" s="35">
        <f t="shared" si="200"/>
        <v>2.5202702702702702</v>
      </c>
      <c r="MO10" s="36" t="str">
        <f t="shared" si="201"/>
        <v>2.52</v>
      </c>
      <c r="MP10" s="799">
        <f t="shared" si="202"/>
        <v>20</v>
      </c>
      <c r="MQ10" s="800">
        <f t="shared" si="203"/>
        <v>2.4750000000000001</v>
      </c>
      <c r="MR10" s="801">
        <f t="shared" si="204"/>
        <v>74</v>
      </c>
      <c r="MS10" s="1031">
        <f t="shared" si="205"/>
        <v>6.71081081081081</v>
      </c>
      <c r="MT10" s="802">
        <f t="shared" si="206"/>
        <v>2.5202702702702702</v>
      </c>
      <c r="MU10" s="65" t="str">
        <f t="shared" si="207"/>
        <v>Lên lớp</v>
      </c>
      <c r="MV10" s="225"/>
      <c r="MW10" s="417">
        <v>7.3</v>
      </c>
      <c r="MX10" s="65">
        <v>9</v>
      </c>
      <c r="MY10" s="65"/>
      <c r="MZ10" s="17">
        <f t="shared" si="208"/>
        <v>8.3000000000000007</v>
      </c>
      <c r="NA10" s="18">
        <f t="shared" si="209"/>
        <v>8.3000000000000007</v>
      </c>
      <c r="NB10" s="1032" t="str">
        <f t="shared" si="210"/>
        <v>8.3</v>
      </c>
      <c r="NC10" s="22" t="str">
        <f t="shared" si="211"/>
        <v>B+</v>
      </c>
      <c r="ND10" s="20">
        <f t="shared" si="212"/>
        <v>3.5</v>
      </c>
      <c r="NE10" s="20" t="str">
        <f t="shared" si="213"/>
        <v>3.5</v>
      </c>
      <c r="NF10" s="46">
        <v>4</v>
      </c>
      <c r="NG10" s="416">
        <v>4</v>
      </c>
      <c r="NH10" s="417">
        <v>7.7</v>
      </c>
      <c r="NI10" s="65">
        <v>8</v>
      </c>
      <c r="NJ10" s="65"/>
      <c r="NK10" s="17">
        <f t="shared" si="214"/>
        <v>7.9</v>
      </c>
      <c r="NL10" s="18">
        <f t="shared" si="215"/>
        <v>7.9</v>
      </c>
      <c r="NM10" s="1029" t="str">
        <f t="shared" si="216"/>
        <v>7.9</v>
      </c>
      <c r="NN10" s="22" t="str">
        <f t="shared" si="217"/>
        <v>B</v>
      </c>
      <c r="NO10" s="20">
        <f t="shared" si="218"/>
        <v>3</v>
      </c>
      <c r="NP10" s="20" t="str">
        <f t="shared" si="219"/>
        <v>3.0</v>
      </c>
      <c r="NQ10" s="46">
        <v>3</v>
      </c>
      <c r="NR10" s="416">
        <v>3</v>
      </c>
      <c r="NS10" s="417">
        <v>9.4</v>
      </c>
      <c r="NT10" s="65">
        <v>8</v>
      </c>
      <c r="NU10" s="65"/>
      <c r="NV10" s="17">
        <f t="shared" si="220"/>
        <v>8.6</v>
      </c>
      <c r="NW10" s="18">
        <f t="shared" si="221"/>
        <v>8.6</v>
      </c>
      <c r="NX10" s="1029" t="str">
        <f t="shared" si="227"/>
        <v>8.6</v>
      </c>
      <c r="NY10" s="22" t="str">
        <f t="shared" si="222"/>
        <v>A</v>
      </c>
      <c r="NZ10" s="20">
        <f t="shared" si="223"/>
        <v>4</v>
      </c>
      <c r="OA10" s="20" t="str">
        <f t="shared" si="224"/>
        <v>4.0</v>
      </c>
      <c r="OB10" s="46">
        <v>2</v>
      </c>
      <c r="OC10" s="416">
        <v>2</v>
      </c>
      <c r="OD10" s="417">
        <v>8</v>
      </c>
      <c r="OE10" s="65">
        <v>8</v>
      </c>
      <c r="OF10" s="65"/>
      <c r="OG10" s="17">
        <f t="shared" si="228"/>
        <v>8</v>
      </c>
      <c r="OH10" s="18">
        <f t="shared" si="229"/>
        <v>8</v>
      </c>
      <c r="OI10" s="1032" t="str">
        <f t="shared" si="230"/>
        <v>8.0</v>
      </c>
      <c r="OJ10" s="22" t="str">
        <f t="shared" si="231"/>
        <v>B+</v>
      </c>
      <c r="OK10" s="20">
        <f t="shared" si="232"/>
        <v>3.5</v>
      </c>
      <c r="OL10" s="20" t="str">
        <f t="shared" si="233"/>
        <v>3.5</v>
      </c>
      <c r="OM10" s="46">
        <v>3</v>
      </c>
      <c r="ON10" s="416">
        <v>3</v>
      </c>
      <c r="OO10" s="417">
        <v>7.6</v>
      </c>
      <c r="OP10" s="65">
        <v>8</v>
      </c>
      <c r="OQ10" s="65"/>
      <c r="OR10" s="17">
        <f t="shared" si="234"/>
        <v>7.8</v>
      </c>
      <c r="OS10" s="18">
        <f t="shared" si="235"/>
        <v>7.8</v>
      </c>
      <c r="OT10" s="1032" t="str">
        <f t="shared" si="236"/>
        <v>7.8</v>
      </c>
      <c r="OU10" s="22" t="str">
        <f t="shared" si="237"/>
        <v>B</v>
      </c>
      <c r="OV10" s="20">
        <f t="shared" si="238"/>
        <v>3</v>
      </c>
      <c r="OW10" s="20" t="str">
        <f t="shared" si="239"/>
        <v>3.0</v>
      </c>
      <c r="OX10" s="46">
        <v>4</v>
      </c>
      <c r="OY10" s="416">
        <v>4</v>
      </c>
      <c r="OZ10" s="515">
        <f t="shared" si="240"/>
        <v>16</v>
      </c>
      <c r="PA10" s="35">
        <f t="shared" si="241"/>
        <v>3.34375</v>
      </c>
      <c r="PB10" s="36" t="str">
        <f t="shared" si="242"/>
        <v>3.34</v>
      </c>
      <c r="PC10" s="65" t="str">
        <f t="shared" si="243"/>
        <v>Lên lớp</v>
      </c>
      <c r="PD10" s="501">
        <f t="shared" si="244"/>
        <v>90</v>
      </c>
      <c r="PE10" s="35">
        <f t="shared" si="245"/>
        <v>2.6666666666666665</v>
      </c>
      <c r="PF10" s="36" t="str">
        <f t="shared" si="246"/>
        <v>2.67</v>
      </c>
      <c r="PG10" s="799">
        <f t="shared" si="247"/>
        <v>16</v>
      </c>
      <c r="PH10" s="1105">
        <f t="shared" si="248"/>
        <v>8.0812500000000007</v>
      </c>
      <c r="PI10" s="800">
        <f t="shared" si="249"/>
        <v>3.34375</v>
      </c>
      <c r="PJ10" s="801">
        <f t="shared" si="250"/>
        <v>90</v>
      </c>
      <c r="PK10" s="1107">
        <f t="shared" si="251"/>
        <v>6.9544444444444444</v>
      </c>
      <c r="PL10" s="802">
        <f t="shared" si="252"/>
        <v>2.6666666666666665</v>
      </c>
      <c r="PM10" s="65" t="str">
        <f t="shared" si="253"/>
        <v>Lên lớp</v>
      </c>
      <c r="PN10" s="454"/>
      <c r="PO10" s="417">
        <v>7</v>
      </c>
      <c r="PP10" s="599">
        <v>7</v>
      </c>
      <c r="PQ10" s="599"/>
      <c r="PR10" s="17">
        <f t="shared" si="254"/>
        <v>7</v>
      </c>
      <c r="PS10" s="18">
        <f t="shared" si="255"/>
        <v>7</v>
      </c>
      <c r="PT10" s="1032" t="str">
        <f t="shared" si="256"/>
        <v>7.0</v>
      </c>
      <c r="PU10" s="22" t="str">
        <f t="shared" si="257"/>
        <v>B</v>
      </c>
      <c r="PV10" s="20">
        <f t="shared" si="258"/>
        <v>3</v>
      </c>
      <c r="PW10" s="20" t="str">
        <f t="shared" si="259"/>
        <v>3.0</v>
      </c>
      <c r="PX10" s="46">
        <v>3</v>
      </c>
      <c r="PY10" s="416">
        <v>3</v>
      </c>
      <c r="PZ10" s="715">
        <v>7.6</v>
      </c>
      <c r="QA10" s="460">
        <v>8</v>
      </c>
      <c r="QB10" s="1080">
        <f t="shared" si="260"/>
        <v>7.8</v>
      </c>
      <c r="QC10" s="1192" t="str">
        <f t="shared" si="261"/>
        <v>7.8</v>
      </c>
      <c r="QD10" s="1147" t="str">
        <f t="shared" si="262"/>
        <v>B</v>
      </c>
      <c r="QE10" s="1149">
        <f t="shared" si="263"/>
        <v>3</v>
      </c>
      <c r="QF10" s="1149" t="str">
        <f t="shared" si="264"/>
        <v>3.0</v>
      </c>
      <c r="QG10" s="1151">
        <v>5</v>
      </c>
      <c r="QH10" s="451">
        <v>5</v>
      </c>
      <c r="QI10" s="289">
        <f t="shared" si="265"/>
        <v>8</v>
      </c>
      <c r="QJ10" s="35">
        <f t="shared" si="266"/>
        <v>3</v>
      </c>
      <c r="QK10" s="36" t="str">
        <f t="shared" si="267"/>
        <v>3.00</v>
      </c>
      <c r="QL10" s="1159" t="str">
        <f t="shared" si="268"/>
        <v>Lên lớp</v>
      </c>
      <c r="QM10" s="290">
        <f t="shared" si="269"/>
        <v>8</v>
      </c>
      <c r="QN10" s="291">
        <f xml:space="preserve"> (PV10*PY10+QE10*QH10)/QM10</f>
        <v>3</v>
      </c>
    </row>
    <row r="11" spans="1:456" ht="18.75" customHeight="1">
      <c r="A11" s="108">
        <v>16</v>
      </c>
      <c r="B11" s="109" t="s">
        <v>156</v>
      </c>
      <c r="C11" s="145" t="s">
        <v>316</v>
      </c>
      <c r="D11" s="117" t="s">
        <v>177</v>
      </c>
      <c r="E11" s="120" t="s">
        <v>178</v>
      </c>
      <c r="F11" s="150"/>
      <c r="G11" s="110" t="s">
        <v>237</v>
      </c>
      <c r="H11" s="110" t="s">
        <v>8</v>
      </c>
      <c r="I11" s="111" t="s">
        <v>374</v>
      </c>
      <c r="J11" s="436">
        <v>7.3</v>
      </c>
      <c r="K11" s="327" t="str">
        <f t="shared" si="0"/>
        <v>7.3</v>
      </c>
      <c r="L11" s="465" t="str">
        <f t="shared" si="225"/>
        <v>B</v>
      </c>
      <c r="M11" s="466">
        <f t="shared" si="226"/>
        <v>3</v>
      </c>
      <c r="N11" s="436">
        <v>7.3</v>
      </c>
      <c r="O11" s="327" t="str">
        <f t="shared" si="1"/>
        <v>7.3</v>
      </c>
      <c r="P11" s="465" t="str">
        <f t="shared" si="2"/>
        <v>B</v>
      </c>
      <c r="Q11" s="466">
        <f t="shared" si="3"/>
        <v>3</v>
      </c>
      <c r="R11" s="12">
        <v>7</v>
      </c>
      <c r="S11" s="13">
        <v>7</v>
      </c>
      <c r="T11" s="14"/>
      <c r="U11" s="11">
        <f t="shared" si="4"/>
        <v>7</v>
      </c>
      <c r="V11" s="16">
        <f t="shared" si="5"/>
        <v>7</v>
      </c>
      <c r="W11" s="327" t="str">
        <f t="shared" si="6"/>
        <v>7.0</v>
      </c>
      <c r="X11" s="22" t="str">
        <f t="shared" si="7"/>
        <v>B</v>
      </c>
      <c r="Y11" s="708">
        <f t="shared" si="8"/>
        <v>3</v>
      </c>
      <c r="Z11" s="39" t="str">
        <f t="shared" si="9"/>
        <v>3.0</v>
      </c>
      <c r="AA11" s="46">
        <v>2</v>
      </c>
      <c r="AB11" s="92">
        <v>2</v>
      </c>
      <c r="AC11" s="12">
        <v>7.2</v>
      </c>
      <c r="AD11" s="13">
        <v>4</v>
      </c>
      <c r="AE11" s="14"/>
      <c r="AF11" s="11">
        <f t="shared" si="10"/>
        <v>5.3</v>
      </c>
      <c r="AG11" s="16">
        <f t="shared" si="11"/>
        <v>5.3</v>
      </c>
      <c r="AH11" s="327" t="str">
        <f t="shared" si="12"/>
        <v>5.3</v>
      </c>
      <c r="AI11" s="22" t="str">
        <f t="shared" si="13"/>
        <v>D+</v>
      </c>
      <c r="AJ11" s="20">
        <f t="shared" si="14"/>
        <v>1.5</v>
      </c>
      <c r="AK11" s="39" t="str">
        <f t="shared" si="15"/>
        <v>1.5</v>
      </c>
      <c r="AL11" s="8">
        <v>3</v>
      </c>
      <c r="AM11" s="298">
        <v>3</v>
      </c>
      <c r="AN11" s="12">
        <v>6.4</v>
      </c>
      <c r="AO11" s="13">
        <v>6</v>
      </c>
      <c r="AP11" s="14"/>
      <c r="AQ11" s="11">
        <f t="shared" si="16"/>
        <v>6.2</v>
      </c>
      <c r="AR11" s="16">
        <f t="shared" si="17"/>
        <v>6.2</v>
      </c>
      <c r="AS11" s="327" t="str">
        <f t="shared" si="18"/>
        <v>6.2</v>
      </c>
      <c r="AT11" s="22" t="str">
        <f t="shared" si="19"/>
        <v>C</v>
      </c>
      <c r="AU11" s="20">
        <f t="shared" si="20"/>
        <v>2</v>
      </c>
      <c r="AV11" s="39" t="str">
        <f t="shared" si="21"/>
        <v>2.0</v>
      </c>
      <c r="AW11" s="69">
        <v>3</v>
      </c>
      <c r="AX11" s="92">
        <v>3</v>
      </c>
      <c r="AY11" s="27">
        <v>6.4</v>
      </c>
      <c r="AZ11" s="28">
        <v>5</v>
      </c>
      <c r="BA11" s="29"/>
      <c r="BB11" s="11">
        <f t="shared" si="22"/>
        <v>5.6</v>
      </c>
      <c r="BC11" s="16">
        <f t="shared" si="23"/>
        <v>5.6</v>
      </c>
      <c r="BD11" s="327" t="str">
        <f t="shared" si="24"/>
        <v>5.6</v>
      </c>
      <c r="BE11" s="22" t="str">
        <f t="shared" si="25"/>
        <v>C</v>
      </c>
      <c r="BF11" s="20">
        <f t="shared" si="26"/>
        <v>2</v>
      </c>
      <c r="BG11" s="39" t="str">
        <f t="shared" si="27"/>
        <v>2.0</v>
      </c>
      <c r="BH11" s="46">
        <v>3</v>
      </c>
      <c r="BI11" s="92">
        <v>3</v>
      </c>
      <c r="BJ11" s="12">
        <v>7.9</v>
      </c>
      <c r="BK11" s="13">
        <v>8</v>
      </c>
      <c r="BL11" s="14"/>
      <c r="BM11" s="11">
        <f t="shared" si="28"/>
        <v>8</v>
      </c>
      <c r="BN11" s="16">
        <f t="shared" si="29"/>
        <v>8</v>
      </c>
      <c r="BO11" s="327" t="str">
        <f t="shared" si="30"/>
        <v>8.0</v>
      </c>
      <c r="BP11" s="22" t="str">
        <f t="shared" si="31"/>
        <v>B+</v>
      </c>
      <c r="BQ11" s="20">
        <f t="shared" si="32"/>
        <v>3.5</v>
      </c>
      <c r="BR11" s="39" t="str">
        <f t="shared" si="33"/>
        <v>3.5</v>
      </c>
      <c r="BS11" s="46">
        <v>5</v>
      </c>
      <c r="BT11" s="92">
        <v>5</v>
      </c>
      <c r="BU11" s="289">
        <f t="shared" si="34"/>
        <v>16</v>
      </c>
      <c r="BV11" s="35">
        <f t="shared" si="35"/>
        <v>2.5</v>
      </c>
      <c r="BW11" s="36" t="str">
        <f t="shared" si="36"/>
        <v>2.50</v>
      </c>
      <c r="BX11" s="37" t="str">
        <f t="shared" si="37"/>
        <v>Lên lớp</v>
      </c>
      <c r="BY11" s="290">
        <f t="shared" si="38"/>
        <v>16</v>
      </c>
      <c r="BZ11" s="291">
        <f t="shared" si="39"/>
        <v>2.5</v>
      </c>
      <c r="CA11" s="37" t="str">
        <f t="shared" si="40"/>
        <v>Lên lớp</v>
      </c>
      <c r="CB11" s="391"/>
      <c r="CC11" s="337">
        <v>7.2</v>
      </c>
      <c r="CD11" s="65">
        <v>8</v>
      </c>
      <c r="CE11" s="65"/>
      <c r="CF11" s="17">
        <f t="shared" si="41"/>
        <v>7.7</v>
      </c>
      <c r="CG11" s="18">
        <f t="shared" si="42"/>
        <v>7.7</v>
      </c>
      <c r="CH11" s="323" t="str">
        <f t="shared" si="43"/>
        <v>7.7</v>
      </c>
      <c r="CI11" s="22" t="str">
        <f t="shared" si="44"/>
        <v>B</v>
      </c>
      <c r="CJ11" s="20">
        <f t="shared" si="45"/>
        <v>3</v>
      </c>
      <c r="CK11" s="20" t="str">
        <f t="shared" si="46"/>
        <v>3.0</v>
      </c>
      <c r="CL11" s="46">
        <v>3</v>
      </c>
      <c r="CM11" s="95">
        <v>3</v>
      </c>
      <c r="CN11" s="417">
        <v>7</v>
      </c>
      <c r="CO11" s="65">
        <v>9</v>
      </c>
      <c r="CP11" s="65"/>
      <c r="CQ11" s="17">
        <f t="shared" si="47"/>
        <v>8.1999999999999993</v>
      </c>
      <c r="CR11" s="18">
        <f t="shared" si="48"/>
        <v>8.1999999999999993</v>
      </c>
      <c r="CS11" s="323" t="str">
        <f t="shared" si="49"/>
        <v>8.2</v>
      </c>
      <c r="CT11" s="22" t="str">
        <f t="shared" si="50"/>
        <v>B+</v>
      </c>
      <c r="CU11" s="20">
        <f t="shared" si="51"/>
        <v>3.5</v>
      </c>
      <c r="CV11" s="20" t="str">
        <f t="shared" si="52"/>
        <v>3.5</v>
      </c>
      <c r="CW11" s="46">
        <v>3</v>
      </c>
      <c r="CX11" s="416">
        <v>3</v>
      </c>
      <c r="CY11" s="417">
        <v>8</v>
      </c>
      <c r="CZ11" s="86">
        <v>8</v>
      </c>
      <c r="DA11" s="45"/>
      <c r="DB11" s="17">
        <f t="shared" si="53"/>
        <v>8</v>
      </c>
      <c r="DC11" s="18">
        <f t="shared" si="54"/>
        <v>8</v>
      </c>
      <c r="DD11" s="1028" t="str">
        <f t="shared" si="55"/>
        <v>8.0</v>
      </c>
      <c r="DE11" s="22" t="str">
        <f t="shared" si="56"/>
        <v>B+</v>
      </c>
      <c r="DF11" s="20">
        <f t="shared" si="57"/>
        <v>3.5</v>
      </c>
      <c r="DG11" s="20" t="str">
        <f t="shared" si="58"/>
        <v>3.5</v>
      </c>
      <c r="DH11" s="46">
        <v>2</v>
      </c>
      <c r="DI11" s="416">
        <v>2</v>
      </c>
      <c r="DJ11" s="417">
        <v>5.3</v>
      </c>
      <c r="DK11" s="86">
        <v>7</v>
      </c>
      <c r="DL11" s="45"/>
      <c r="DM11" s="17">
        <f t="shared" si="59"/>
        <v>6.3</v>
      </c>
      <c r="DN11" s="18">
        <f t="shared" si="60"/>
        <v>6.3</v>
      </c>
      <c r="DO11" s="1028" t="str">
        <f t="shared" si="61"/>
        <v>6.3</v>
      </c>
      <c r="DP11" s="22" t="str">
        <f t="shared" si="62"/>
        <v>C</v>
      </c>
      <c r="DQ11" s="20">
        <f t="shared" si="63"/>
        <v>2</v>
      </c>
      <c r="DR11" s="20" t="str">
        <f t="shared" si="64"/>
        <v>2.0</v>
      </c>
      <c r="DS11" s="46">
        <v>3</v>
      </c>
      <c r="DT11" s="416">
        <v>3</v>
      </c>
      <c r="DU11" s="417">
        <v>6.8</v>
      </c>
      <c r="DV11" s="86">
        <v>7</v>
      </c>
      <c r="DW11" s="45"/>
      <c r="DX11" s="17">
        <f t="shared" si="65"/>
        <v>6.9</v>
      </c>
      <c r="DY11" s="18">
        <f t="shared" si="66"/>
        <v>6.9</v>
      </c>
      <c r="DZ11" s="1028" t="str">
        <f t="shared" si="67"/>
        <v>6.9</v>
      </c>
      <c r="EA11" s="22" t="str">
        <f t="shared" si="68"/>
        <v>C+</v>
      </c>
      <c r="EB11" s="20">
        <f t="shared" si="69"/>
        <v>2.5</v>
      </c>
      <c r="EC11" s="20" t="str">
        <f t="shared" si="70"/>
        <v>2.5</v>
      </c>
      <c r="ED11" s="46">
        <v>2</v>
      </c>
      <c r="EE11" s="416">
        <v>2</v>
      </c>
      <c r="EF11" s="417">
        <v>6.8</v>
      </c>
      <c r="EG11" s="86">
        <v>8</v>
      </c>
      <c r="EH11" s="45"/>
      <c r="EI11" s="17">
        <f t="shared" si="71"/>
        <v>7.5</v>
      </c>
      <c r="EJ11" s="18">
        <f t="shared" si="72"/>
        <v>7.5</v>
      </c>
      <c r="EK11" s="1028" t="str">
        <f t="shared" si="73"/>
        <v>7.5</v>
      </c>
      <c r="EL11" s="22" t="str">
        <f t="shared" si="74"/>
        <v>B</v>
      </c>
      <c r="EM11" s="20">
        <f t="shared" si="75"/>
        <v>3</v>
      </c>
      <c r="EN11" s="20" t="str">
        <f t="shared" si="76"/>
        <v>3.0</v>
      </c>
      <c r="EO11" s="46">
        <v>2</v>
      </c>
      <c r="EP11" s="416">
        <v>2</v>
      </c>
      <c r="EQ11" s="417">
        <v>8</v>
      </c>
      <c r="ER11" s="86">
        <v>3</v>
      </c>
      <c r="ES11" s="65"/>
      <c r="ET11" s="17">
        <f t="shared" si="77"/>
        <v>5</v>
      </c>
      <c r="EU11" s="18">
        <f t="shared" si="78"/>
        <v>5</v>
      </c>
      <c r="EV11" s="1028" t="str">
        <f t="shared" si="79"/>
        <v>5.0</v>
      </c>
      <c r="EW11" s="22" t="str">
        <f t="shared" si="80"/>
        <v>D+</v>
      </c>
      <c r="EX11" s="20">
        <f t="shared" si="81"/>
        <v>1.5</v>
      </c>
      <c r="EY11" s="20" t="str">
        <f t="shared" si="82"/>
        <v>1.5</v>
      </c>
      <c r="EZ11" s="46">
        <v>2</v>
      </c>
      <c r="FA11" s="416">
        <v>2</v>
      </c>
      <c r="FB11" s="515">
        <f t="shared" si="83"/>
        <v>17</v>
      </c>
      <c r="FC11" s="35">
        <f t="shared" si="84"/>
        <v>2.7352941176470589</v>
      </c>
      <c r="FD11" s="36" t="str">
        <f t="shared" si="85"/>
        <v>2.74</v>
      </c>
      <c r="FE11" s="86" t="str">
        <f t="shared" si="86"/>
        <v>Lên lớp</v>
      </c>
      <c r="FF11" s="501">
        <f t="shared" si="87"/>
        <v>33</v>
      </c>
      <c r="FG11" s="35">
        <f t="shared" si="88"/>
        <v>2.6212121212121211</v>
      </c>
      <c r="FH11" s="36" t="str">
        <f t="shared" si="89"/>
        <v>2.62</v>
      </c>
      <c r="FI11" s="530">
        <f t="shared" si="90"/>
        <v>33</v>
      </c>
      <c r="FJ11" s="502">
        <f t="shared" si="91"/>
        <v>2.6212121212121211</v>
      </c>
      <c r="FK11" s="503" t="str">
        <f t="shared" si="92"/>
        <v>Lên lớp</v>
      </c>
      <c r="FL11" s="542"/>
      <c r="FM11" s="417">
        <v>7.8</v>
      </c>
      <c r="FN11" s="86">
        <v>7</v>
      </c>
      <c r="FO11" s="65"/>
      <c r="FP11" s="17">
        <f t="shared" si="93"/>
        <v>7.3</v>
      </c>
      <c r="FQ11" s="18">
        <f t="shared" si="94"/>
        <v>7.3</v>
      </c>
      <c r="FR11" s="1028" t="str">
        <f t="shared" si="95"/>
        <v>7.3</v>
      </c>
      <c r="FS11" s="22" t="str">
        <f t="shared" si="96"/>
        <v>B</v>
      </c>
      <c r="FT11" s="20">
        <f t="shared" si="97"/>
        <v>3</v>
      </c>
      <c r="FU11" s="20" t="str">
        <f t="shared" si="98"/>
        <v>3.0</v>
      </c>
      <c r="FV11" s="46">
        <v>2</v>
      </c>
      <c r="FW11" s="416">
        <v>2</v>
      </c>
      <c r="FX11" s="585">
        <v>5.7</v>
      </c>
      <c r="FY11" s="604">
        <v>7</v>
      </c>
      <c r="FZ11" s="604"/>
      <c r="GA11" s="17">
        <f t="shared" si="99"/>
        <v>6.5</v>
      </c>
      <c r="GB11" s="18">
        <f t="shared" si="100"/>
        <v>6.5</v>
      </c>
      <c r="GC11" s="1029" t="str">
        <f t="shared" si="101"/>
        <v>6.5</v>
      </c>
      <c r="GD11" s="22" t="str">
        <f t="shared" si="102"/>
        <v>C+</v>
      </c>
      <c r="GE11" s="20">
        <f t="shared" si="103"/>
        <v>2.5</v>
      </c>
      <c r="GF11" s="20" t="str">
        <f t="shared" si="104"/>
        <v>2.5</v>
      </c>
      <c r="GG11" s="46">
        <v>2</v>
      </c>
      <c r="GH11" s="416">
        <v>2</v>
      </c>
      <c r="GI11" s="417">
        <v>7.8</v>
      </c>
      <c r="GJ11" s="65">
        <v>9</v>
      </c>
      <c r="GK11" s="65"/>
      <c r="GL11" s="17">
        <f t="shared" si="105"/>
        <v>8.5</v>
      </c>
      <c r="GM11" s="18">
        <f t="shared" si="106"/>
        <v>8.5</v>
      </c>
      <c r="GN11" s="1029" t="str">
        <f t="shared" si="107"/>
        <v>8.5</v>
      </c>
      <c r="GO11" s="22" t="str">
        <f t="shared" si="108"/>
        <v>A</v>
      </c>
      <c r="GP11" s="20">
        <f t="shared" si="109"/>
        <v>4</v>
      </c>
      <c r="GQ11" s="20" t="str">
        <f t="shared" si="110"/>
        <v>4.0</v>
      </c>
      <c r="GR11" s="46">
        <v>3</v>
      </c>
      <c r="GS11" s="416">
        <v>3</v>
      </c>
      <c r="GT11" s="417">
        <v>6.1</v>
      </c>
      <c r="GU11" s="599">
        <v>8</v>
      </c>
      <c r="GV11" s="599"/>
      <c r="GW11" s="17">
        <f t="shared" si="111"/>
        <v>7.2</v>
      </c>
      <c r="GX11" s="18">
        <f t="shared" si="112"/>
        <v>7.2</v>
      </c>
      <c r="GY11" s="1028" t="str">
        <f t="shared" si="113"/>
        <v>7.2</v>
      </c>
      <c r="GZ11" s="22" t="str">
        <f t="shared" si="114"/>
        <v>B</v>
      </c>
      <c r="HA11" s="20">
        <f t="shared" si="115"/>
        <v>3</v>
      </c>
      <c r="HB11" s="20" t="str">
        <f t="shared" si="116"/>
        <v>3.0</v>
      </c>
      <c r="HC11" s="46">
        <v>4</v>
      </c>
      <c r="HD11" s="416">
        <v>4</v>
      </c>
      <c r="HE11" s="417">
        <v>7</v>
      </c>
      <c r="HF11" s="65">
        <v>8</v>
      </c>
      <c r="HG11" s="65"/>
      <c r="HH11" s="17">
        <f t="shared" si="117"/>
        <v>7.6</v>
      </c>
      <c r="HI11" s="18">
        <f t="shared" si="118"/>
        <v>7.6</v>
      </c>
      <c r="HJ11" s="1029" t="str">
        <f t="shared" si="119"/>
        <v>7.6</v>
      </c>
      <c r="HK11" s="22" t="str">
        <f t="shared" si="120"/>
        <v>B</v>
      </c>
      <c r="HL11" s="20">
        <f t="shared" si="121"/>
        <v>3</v>
      </c>
      <c r="HM11" s="20" t="str">
        <f t="shared" si="122"/>
        <v>3.0</v>
      </c>
      <c r="HN11" s="46">
        <v>2</v>
      </c>
      <c r="HO11" s="416">
        <v>2</v>
      </c>
      <c r="HP11" s="660">
        <v>6.9</v>
      </c>
      <c r="HQ11" s="599">
        <v>8</v>
      </c>
      <c r="HR11" s="599"/>
      <c r="HS11" s="17">
        <f t="shared" si="123"/>
        <v>7.6</v>
      </c>
      <c r="HT11" s="18">
        <f t="shared" si="124"/>
        <v>7.6</v>
      </c>
      <c r="HU11" s="1028" t="str">
        <f t="shared" si="125"/>
        <v>7.6</v>
      </c>
      <c r="HV11" s="22" t="str">
        <f t="shared" si="126"/>
        <v>B</v>
      </c>
      <c r="HW11" s="20">
        <f t="shared" si="127"/>
        <v>3</v>
      </c>
      <c r="HX11" s="20" t="str">
        <f t="shared" si="128"/>
        <v>3.0</v>
      </c>
      <c r="HY11" s="46">
        <v>3</v>
      </c>
      <c r="HZ11" s="416">
        <v>3</v>
      </c>
      <c r="IA11" s="660">
        <v>6.8</v>
      </c>
      <c r="IB11" s="599">
        <v>6</v>
      </c>
      <c r="IC11" s="599"/>
      <c r="ID11" s="17">
        <f t="shared" si="129"/>
        <v>6.3</v>
      </c>
      <c r="IE11" s="18">
        <f t="shared" si="130"/>
        <v>6.3</v>
      </c>
      <c r="IF11" s="1029" t="str">
        <f t="shared" si="131"/>
        <v>6.3</v>
      </c>
      <c r="IG11" s="22" t="str">
        <f t="shared" si="132"/>
        <v>C</v>
      </c>
      <c r="IH11" s="20">
        <f t="shared" si="133"/>
        <v>2</v>
      </c>
      <c r="II11" s="20" t="str">
        <f t="shared" si="134"/>
        <v>2.0</v>
      </c>
      <c r="IJ11" s="46">
        <v>3</v>
      </c>
      <c r="IK11" s="416">
        <v>3</v>
      </c>
      <c r="IL11" s="417">
        <v>6.9</v>
      </c>
      <c r="IM11" s="599">
        <v>7</v>
      </c>
      <c r="IN11" s="599"/>
      <c r="IO11" s="17">
        <f t="shared" si="135"/>
        <v>7</v>
      </c>
      <c r="IP11" s="18">
        <f t="shared" si="136"/>
        <v>7</v>
      </c>
      <c r="IQ11" s="1028" t="str">
        <f t="shared" si="137"/>
        <v>7.0</v>
      </c>
      <c r="IR11" s="22" t="str">
        <f t="shared" si="138"/>
        <v>B</v>
      </c>
      <c r="IS11" s="20">
        <f t="shared" si="139"/>
        <v>3</v>
      </c>
      <c r="IT11" s="20" t="str">
        <f t="shared" si="140"/>
        <v>3.0</v>
      </c>
      <c r="IU11" s="46">
        <v>4</v>
      </c>
      <c r="IV11" s="416">
        <v>4</v>
      </c>
      <c r="IW11" s="515">
        <f t="shared" si="141"/>
        <v>23</v>
      </c>
      <c r="IX11" s="35">
        <f t="shared" si="142"/>
        <v>2.9565217391304346</v>
      </c>
      <c r="IY11" s="36" t="str">
        <f t="shared" si="143"/>
        <v>2.96</v>
      </c>
      <c r="IZ11" s="37" t="str">
        <f t="shared" si="144"/>
        <v>Lên lớp</v>
      </c>
      <c r="JA11" s="501">
        <f t="shared" si="145"/>
        <v>56</v>
      </c>
      <c r="JB11" s="690">
        <f t="shared" si="146"/>
        <v>2.7589285714285716</v>
      </c>
      <c r="JC11" s="36" t="str">
        <f t="shared" si="147"/>
        <v>2.76</v>
      </c>
      <c r="JD11" s="290">
        <f t="shared" si="148"/>
        <v>23</v>
      </c>
      <c r="JE11" s="291">
        <f t="shared" si="149"/>
        <v>2.9565217391304346</v>
      </c>
      <c r="JF11" s="679">
        <f t="shared" si="150"/>
        <v>56</v>
      </c>
      <c r="JG11" s="680">
        <f t="shared" si="151"/>
        <v>2.7589285714285716</v>
      </c>
      <c r="JH11" s="37" t="str">
        <f t="shared" si="152"/>
        <v>Lên lớp</v>
      </c>
      <c r="JJ11" s="417">
        <v>6.2</v>
      </c>
      <c r="JK11" s="65">
        <v>5</v>
      </c>
      <c r="JL11" s="65"/>
      <c r="JM11" s="17">
        <f t="shared" si="153"/>
        <v>5.5</v>
      </c>
      <c r="JN11" s="18">
        <f t="shared" si="154"/>
        <v>5.5</v>
      </c>
      <c r="JO11" s="1028" t="str">
        <f t="shared" si="155"/>
        <v>5.5</v>
      </c>
      <c r="JP11" s="22" t="str">
        <f t="shared" si="156"/>
        <v>C</v>
      </c>
      <c r="JQ11" s="20">
        <f t="shared" si="157"/>
        <v>2</v>
      </c>
      <c r="JR11" s="20" t="str">
        <f t="shared" si="158"/>
        <v>2.0</v>
      </c>
      <c r="JS11" s="46">
        <v>2</v>
      </c>
      <c r="JT11" s="416">
        <v>2</v>
      </c>
      <c r="JU11" s="660">
        <v>8.1</v>
      </c>
      <c r="JV11" s="65">
        <v>9</v>
      </c>
      <c r="JW11" s="65"/>
      <c r="JX11" s="17">
        <f t="shared" si="159"/>
        <v>8.6</v>
      </c>
      <c r="JY11" s="18">
        <f t="shared" si="160"/>
        <v>8.6</v>
      </c>
      <c r="JZ11" s="1028" t="str">
        <f t="shared" si="161"/>
        <v>8.6</v>
      </c>
      <c r="KA11" s="22" t="str">
        <f t="shared" si="162"/>
        <v>A</v>
      </c>
      <c r="KB11" s="20">
        <f t="shared" si="163"/>
        <v>4</v>
      </c>
      <c r="KC11" s="20" t="str">
        <f t="shared" si="164"/>
        <v>4.0</v>
      </c>
      <c r="KD11" s="46">
        <v>4</v>
      </c>
      <c r="KE11" s="416">
        <v>4</v>
      </c>
      <c r="KF11" s="417">
        <v>7.9</v>
      </c>
      <c r="KG11" s="65">
        <v>9</v>
      </c>
      <c r="KH11" s="65"/>
      <c r="KI11" s="17">
        <f t="shared" si="165"/>
        <v>8.6</v>
      </c>
      <c r="KJ11" s="18">
        <f t="shared" si="166"/>
        <v>8.6</v>
      </c>
      <c r="KK11" s="1029" t="str">
        <f t="shared" si="167"/>
        <v>8.6</v>
      </c>
      <c r="KL11" s="22" t="str">
        <f t="shared" si="168"/>
        <v>A</v>
      </c>
      <c r="KM11" s="20">
        <f t="shared" si="169"/>
        <v>4</v>
      </c>
      <c r="KN11" s="20" t="str">
        <f t="shared" si="170"/>
        <v>4.0</v>
      </c>
      <c r="KO11" s="46">
        <v>4</v>
      </c>
      <c r="KP11" s="416">
        <v>4</v>
      </c>
      <c r="KQ11" s="417">
        <v>8.1</v>
      </c>
      <c r="KR11" s="65">
        <v>6</v>
      </c>
      <c r="KS11" s="65"/>
      <c r="KT11" s="17">
        <f t="shared" si="171"/>
        <v>6.8</v>
      </c>
      <c r="KU11" s="18">
        <f t="shared" si="172"/>
        <v>6.8</v>
      </c>
      <c r="KV11" s="1028" t="str">
        <f t="shared" si="173"/>
        <v>6.8</v>
      </c>
      <c r="KW11" s="22" t="str">
        <f t="shared" si="174"/>
        <v>C+</v>
      </c>
      <c r="KX11" s="20">
        <f t="shared" si="175"/>
        <v>2.5</v>
      </c>
      <c r="KY11" s="20" t="str">
        <f t="shared" si="176"/>
        <v>2.5</v>
      </c>
      <c r="KZ11" s="46">
        <v>3</v>
      </c>
      <c r="LA11" s="416">
        <v>3</v>
      </c>
      <c r="LB11" s="417">
        <v>6.7</v>
      </c>
      <c r="LC11" s="65">
        <v>8</v>
      </c>
      <c r="LD11" s="65"/>
      <c r="LE11" s="17">
        <f t="shared" si="177"/>
        <v>7.5</v>
      </c>
      <c r="LF11" s="18">
        <f t="shared" si="178"/>
        <v>7.5</v>
      </c>
      <c r="LG11" s="1029" t="str">
        <f t="shared" si="179"/>
        <v>7.5</v>
      </c>
      <c r="LH11" s="22" t="str">
        <f t="shared" si="180"/>
        <v>B</v>
      </c>
      <c r="LI11" s="20">
        <f t="shared" si="181"/>
        <v>3</v>
      </c>
      <c r="LJ11" s="20" t="str">
        <f t="shared" si="182"/>
        <v>3.0</v>
      </c>
      <c r="LK11" s="46">
        <v>2</v>
      </c>
      <c r="LL11" s="416">
        <v>2</v>
      </c>
      <c r="LM11" s="417">
        <v>7.1</v>
      </c>
      <c r="LN11" s="599">
        <v>7</v>
      </c>
      <c r="LO11" s="599"/>
      <c r="LP11" s="17">
        <f t="shared" si="183"/>
        <v>7</v>
      </c>
      <c r="LQ11" s="18">
        <f t="shared" si="184"/>
        <v>7</v>
      </c>
      <c r="LR11" s="1028" t="str">
        <f t="shared" si="185"/>
        <v>7.0</v>
      </c>
      <c r="LS11" s="22" t="str">
        <f t="shared" si="186"/>
        <v>B</v>
      </c>
      <c r="LT11" s="20">
        <f t="shared" si="187"/>
        <v>3</v>
      </c>
      <c r="LU11" s="20" t="str">
        <f t="shared" si="188"/>
        <v>3.0</v>
      </c>
      <c r="LV11" s="46">
        <v>2</v>
      </c>
      <c r="LW11" s="416">
        <v>2</v>
      </c>
      <c r="LX11" s="417">
        <v>7.1</v>
      </c>
      <c r="LY11" s="65">
        <v>7</v>
      </c>
      <c r="LZ11" s="65"/>
      <c r="MA11" s="17">
        <f t="shared" si="189"/>
        <v>7</v>
      </c>
      <c r="MB11" s="18">
        <f t="shared" si="190"/>
        <v>7</v>
      </c>
      <c r="MC11" s="1028" t="str">
        <f t="shared" si="191"/>
        <v>7.0</v>
      </c>
      <c r="MD11" s="22" t="str">
        <f t="shared" si="192"/>
        <v>B</v>
      </c>
      <c r="ME11" s="20">
        <f t="shared" si="193"/>
        <v>3</v>
      </c>
      <c r="MF11" s="20" t="str">
        <f t="shared" si="194"/>
        <v>3.0</v>
      </c>
      <c r="MG11" s="46">
        <v>3</v>
      </c>
      <c r="MH11" s="416">
        <v>3</v>
      </c>
      <c r="MI11" s="515">
        <f t="shared" si="195"/>
        <v>20</v>
      </c>
      <c r="MJ11" s="35">
        <f t="shared" si="196"/>
        <v>3.2250000000000001</v>
      </c>
      <c r="MK11" s="36" t="str">
        <f t="shared" si="197"/>
        <v>3.23</v>
      </c>
      <c r="ML11" s="65" t="str">
        <f t="shared" si="198"/>
        <v>Lên lớp</v>
      </c>
      <c r="MM11" s="501">
        <f t="shared" si="199"/>
        <v>76</v>
      </c>
      <c r="MN11" s="35">
        <f t="shared" si="200"/>
        <v>2.8815789473684212</v>
      </c>
      <c r="MO11" s="36" t="str">
        <f t="shared" si="201"/>
        <v>2.88</v>
      </c>
      <c r="MP11" s="799">
        <f t="shared" si="202"/>
        <v>20</v>
      </c>
      <c r="MQ11" s="800">
        <f t="shared" si="203"/>
        <v>3.2250000000000001</v>
      </c>
      <c r="MR11" s="801">
        <f t="shared" si="204"/>
        <v>76</v>
      </c>
      <c r="MS11" s="1031">
        <f t="shared" si="205"/>
        <v>7.1539473684210515</v>
      </c>
      <c r="MT11" s="802">
        <f t="shared" si="206"/>
        <v>2.8815789473684212</v>
      </c>
      <c r="MU11" s="65" t="str">
        <f t="shared" si="207"/>
        <v>Lên lớp</v>
      </c>
      <c r="MV11" s="225"/>
      <c r="MW11" s="417">
        <v>8</v>
      </c>
      <c r="MX11" s="65">
        <v>7</v>
      </c>
      <c r="MY11" s="65"/>
      <c r="MZ11" s="17">
        <f t="shared" si="208"/>
        <v>7.4</v>
      </c>
      <c r="NA11" s="18">
        <f t="shared" si="209"/>
        <v>7.4</v>
      </c>
      <c r="NB11" s="1032" t="str">
        <f t="shared" si="210"/>
        <v>7.4</v>
      </c>
      <c r="NC11" s="22" t="str">
        <f t="shared" si="211"/>
        <v>B</v>
      </c>
      <c r="ND11" s="20">
        <f t="shared" si="212"/>
        <v>3</v>
      </c>
      <c r="NE11" s="20" t="str">
        <f t="shared" si="213"/>
        <v>3.0</v>
      </c>
      <c r="NF11" s="46">
        <v>4</v>
      </c>
      <c r="NG11" s="416">
        <v>4</v>
      </c>
      <c r="NH11" s="417">
        <v>7.4</v>
      </c>
      <c r="NI11" s="65">
        <v>8</v>
      </c>
      <c r="NJ11" s="65"/>
      <c r="NK11" s="17">
        <f t="shared" si="214"/>
        <v>7.8</v>
      </c>
      <c r="NL11" s="18">
        <f t="shared" si="215"/>
        <v>7.8</v>
      </c>
      <c r="NM11" s="1029" t="str">
        <f t="shared" si="216"/>
        <v>7.8</v>
      </c>
      <c r="NN11" s="22" t="str">
        <f t="shared" si="217"/>
        <v>B</v>
      </c>
      <c r="NO11" s="20">
        <f t="shared" si="218"/>
        <v>3</v>
      </c>
      <c r="NP11" s="20" t="str">
        <f t="shared" si="219"/>
        <v>3.0</v>
      </c>
      <c r="NQ11" s="46">
        <v>3</v>
      </c>
      <c r="NR11" s="416">
        <v>3</v>
      </c>
      <c r="NS11" s="417">
        <v>7.8</v>
      </c>
      <c r="NT11" s="65">
        <v>8</v>
      </c>
      <c r="NU11" s="65"/>
      <c r="NV11" s="17">
        <f t="shared" si="220"/>
        <v>7.9</v>
      </c>
      <c r="NW11" s="18">
        <f t="shared" si="221"/>
        <v>7.9</v>
      </c>
      <c r="NX11" s="1029" t="str">
        <f t="shared" si="227"/>
        <v>7.9</v>
      </c>
      <c r="NY11" s="22" t="str">
        <f t="shared" si="222"/>
        <v>B</v>
      </c>
      <c r="NZ11" s="20">
        <f t="shared" si="223"/>
        <v>3</v>
      </c>
      <c r="OA11" s="20" t="str">
        <f t="shared" si="224"/>
        <v>3.0</v>
      </c>
      <c r="OB11" s="46">
        <v>2</v>
      </c>
      <c r="OC11" s="416">
        <v>2</v>
      </c>
      <c r="OD11" s="417">
        <v>7.5</v>
      </c>
      <c r="OE11" s="65">
        <v>7</v>
      </c>
      <c r="OF11" s="65"/>
      <c r="OG11" s="17">
        <f t="shared" si="228"/>
        <v>7.2</v>
      </c>
      <c r="OH11" s="18">
        <f t="shared" si="229"/>
        <v>7.2</v>
      </c>
      <c r="OI11" s="1032" t="str">
        <f t="shared" si="230"/>
        <v>7.2</v>
      </c>
      <c r="OJ11" s="22" t="str">
        <f t="shared" si="231"/>
        <v>B</v>
      </c>
      <c r="OK11" s="20">
        <f t="shared" si="232"/>
        <v>3</v>
      </c>
      <c r="OL11" s="20" t="str">
        <f t="shared" si="233"/>
        <v>3.0</v>
      </c>
      <c r="OM11" s="46">
        <v>3</v>
      </c>
      <c r="ON11" s="416">
        <v>3</v>
      </c>
      <c r="OO11" s="417">
        <v>7.6</v>
      </c>
      <c r="OP11" s="65">
        <v>8</v>
      </c>
      <c r="OQ11" s="65"/>
      <c r="OR11" s="17">
        <f t="shared" si="234"/>
        <v>7.8</v>
      </c>
      <c r="OS11" s="18">
        <f t="shared" si="235"/>
        <v>7.8</v>
      </c>
      <c r="OT11" s="1032" t="str">
        <f t="shared" si="236"/>
        <v>7.8</v>
      </c>
      <c r="OU11" s="22" t="str">
        <f t="shared" si="237"/>
        <v>B</v>
      </c>
      <c r="OV11" s="20">
        <f t="shared" si="238"/>
        <v>3</v>
      </c>
      <c r="OW11" s="20" t="str">
        <f t="shared" si="239"/>
        <v>3.0</v>
      </c>
      <c r="OX11" s="46">
        <v>4</v>
      </c>
      <c r="OY11" s="416">
        <v>4</v>
      </c>
      <c r="OZ11" s="515">
        <f t="shared" si="240"/>
        <v>16</v>
      </c>
      <c r="PA11" s="35">
        <f t="shared" si="241"/>
        <v>3</v>
      </c>
      <c r="PB11" s="36" t="str">
        <f t="shared" si="242"/>
        <v>3.00</v>
      </c>
      <c r="PC11" s="65" t="str">
        <f t="shared" si="243"/>
        <v>Lên lớp</v>
      </c>
      <c r="PD11" s="501">
        <f t="shared" si="244"/>
        <v>92</v>
      </c>
      <c r="PE11" s="35">
        <f t="shared" si="245"/>
        <v>2.902173913043478</v>
      </c>
      <c r="PF11" s="36" t="str">
        <f t="shared" si="246"/>
        <v>2.90</v>
      </c>
      <c r="PG11" s="799">
        <f t="shared" si="247"/>
        <v>16</v>
      </c>
      <c r="PH11" s="1105">
        <f t="shared" si="248"/>
        <v>7.6</v>
      </c>
      <c r="PI11" s="800">
        <f t="shared" si="249"/>
        <v>3</v>
      </c>
      <c r="PJ11" s="801">
        <f t="shared" si="250"/>
        <v>92</v>
      </c>
      <c r="PK11" s="1107">
        <f t="shared" si="251"/>
        <v>7.2315217391304341</v>
      </c>
      <c r="PL11" s="802">
        <f t="shared" si="252"/>
        <v>2.902173913043478</v>
      </c>
      <c r="PM11" s="65" t="str">
        <f t="shared" si="253"/>
        <v>Lên lớp</v>
      </c>
      <c r="PN11" s="454"/>
      <c r="PO11" s="470">
        <v>7.7</v>
      </c>
      <c r="PP11" s="600">
        <v>8</v>
      </c>
      <c r="PQ11" s="600"/>
      <c r="PR11" s="17">
        <f t="shared" si="254"/>
        <v>7.9</v>
      </c>
      <c r="PS11" s="18">
        <f t="shared" si="255"/>
        <v>7.9</v>
      </c>
      <c r="PT11" s="1032" t="str">
        <f t="shared" si="256"/>
        <v>7.9</v>
      </c>
      <c r="PU11" s="22" t="str">
        <f t="shared" si="257"/>
        <v>B</v>
      </c>
      <c r="PV11" s="20">
        <f t="shared" si="258"/>
        <v>3</v>
      </c>
      <c r="PW11" s="20" t="str">
        <f t="shared" si="259"/>
        <v>3.0</v>
      </c>
      <c r="PX11" s="46">
        <v>3</v>
      </c>
      <c r="PY11" s="416">
        <v>3</v>
      </c>
      <c r="PZ11" s="715">
        <v>8</v>
      </c>
      <c r="QA11" s="460">
        <v>7.2</v>
      </c>
      <c r="QB11" s="1080">
        <f t="shared" si="260"/>
        <v>7.5</v>
      </c>
      <c r="QC11" s="1192" t="str">
        <f t="shared" si="261"/>
        <v>7.5</v>
      </c>
      <c r="QD11" s="1147" t="str">
        <f t="shared" si="262"/>
        <v>B</v>
      </c>
      <c r="QE11" s="1149">
        <f t="shared" si="263"/>
        <v>3</v>
      </c>
      <c r="QF11" s="1149" t="str">
        <f t="shared" si="264"/>
        <v>3.0</v>
      </c>
      <c r="QG11" s="1151">
        <v>5</v>
      </c>
      <c r="QH11" s="451">
        <v>5</v>
      </c>
      <c r="QI11" s="289">
        <f t="shared" si="265"/>
        <v>8</v>
      </c>
      <c r="QJ11" s="35">
        <f t="shared" si="266"/>
        <v>3</v>
      </c>
      <c r="QK11" s="36" t="str">
        <f t="shared" si="267"/>
        <v>3.00</v>
      </c>
      <c r="QL11" s="1159" t="str">
        <f t="shared" si="268"/>
        <v>Lên lớp</v>
      </c>
      <c r="QM11" s="290">
        <f t="shared" si="269"/>
        <v>8</v>
      </c>
      <c r="QN11" s="291">
        <f xml:space="preserve"> (PV11*PY11+QE11*QH11)/QM11</f>
        <v>3</v>
      </c>
    </row>
    <row r="12" spans="1:456" ht="18.75" customHeight="1">
      <c r="A12" s="108">
        <v>17</v>
      </c>
      <c r="B12" s="109" t="s">
        <v>156</v>
      </c>
      <c r="C12" s="114" t="s">
        <v>317</v>
      </c>
      <c r="D12" s="117" t="s">
        <v>179</v>
      </c>
      <c r="E12" s="703" t="s">
        <v>180</v>
      </c>
      <c r="F12" s="150"/>
      <c r="G12" s="110" t="s">
        <v>238</v>
      </c>
      <c r="H12" s="110" t="s">
        <v>34</v>
      </c>
      <c r="I12" s="111" t="s">
        <v>375</v>
      </c>
      <c r="J12" s="436">
        <v>6.8</v>
      </c>
      <c r="K12" s="327" t="str">
        <f t="shared" si="0"/>
        <v>6.8</v>
      </c>
      <c r="L12" s="465" t="str">
        <f t="shared" si="225"/>
        <v>C+</v>
      </c>
      <c r="M12" s="466">
        <f t="shared" si="226"/>
        <v>2.5</v>
      </c>
      <c r="N12" s="436">
        <v>8.1999999999999993</v>
      </c>
      <c r="O12" s="327" t="str">
        <f t="shared" si="1"/>
        <v>8.2</v>
      </c>
      <c r="P12" s="465" t="str">
        <f t="shared" si="2"/>
        <v>B+</v>
      </c>
      <c r="Q12" s="466">
        <f t="shared" si="3"/>
        <v>3.5</v>
      </c>
      <c r="R12" s="12">
        <v>7</v>
      </c>
      <c r="S12" s="13">
        <v>8</v>
      </c>
      <c r="T12" s="14"/>
      <c r="U12" s="11">
        <f t="shared" si="4"/>
        <v>7.6</v>
      </c>
      <c r="V12" s="16">
        <f t="shared" si="5"/>
        <v>7.6</v>
      </c>
      <c r="W12" s="327" t="str">
        <f t="shared" si="6"/>
        <v>7.6</v>
      </c>
      <c r="X12" s="22" t="str">
        <f t="shared" si="7"/>
        <v>B</v>
      </c>
      <c r="Y12" s="708">
        <f t="shared" si="8"/>
        <v>3</v>
      </c>
      <c r="Z12" s="39" t="str">
        <f t="shared" si="9"/>
        <v>3.0</v>
      </c>
      <c r="AA12" s="46">
        <v>2</v>
      </c>
      <c r="AB12" s="92">
        <v>2</v>
      </c>
      <c r="AC12" s="12">
        <v>7.2</v>
      </c>
      <c r="AD12" s="13">
        <v>3</v>
      </c>
      <c r="AE12" s="14"/>
      <c r="AF12" s="11">
        <f t="shared" si="10"/>
        <v>4.7</v>
      </c>
      <c r="AG12" s="16">
        <f t="shared" si="11"/>
        <v>4.7</v>
      </c>
      <c r="AH12" s="327" t="str">
        <f t="shared" si="12"/>
        <v>4.7</v>
      </c>
      <c r="AI12" s="22" t="str">
        <f t="shared" si="13"/>
        <v>D</v>
      </c>
      <c r="AJ12" s="20">
        <f t="shared" si="14"/>
        <v>1</v>
      </c>
      <c r="AK12" s="39" t="str">
        <f t="shared" si="15"/>
        <v>1.0</v>
      </c>
      <c r="AL12" s="8">
        <v>3</v>
      </c>
      <c r="AM12" s="298">
        <v>3</v>
      </c>
      <c r="AN12" s="429">
        <v>6.4</v>
      </c>
      <c r="AO12" s="430">
        <v>6</v>
      </c>
      <c r="AP12" s="431"/>
      <c r="AQ12" s="424">
        <f t="shared" si="16"/>
        <v>6.2</v>
      </c>
      <c r="AR12" s="425">
        <f t="shared" si="17"/>
        <v>6.2</v>
      </c>
      <c r="AS12" s="327" t="str">
        <f t="shared" si="18"/>
        <v>6.2</v>
      </c>
      <c r="AT12" s="669" t="str">
        <f t="shared" si="19"/>
        <v>C</v>
      </c>
      <c r="AU12" s="20">
        <f t="shared" si="20"/>
        <v>2</v>
      </c>
      <c r="AV12" s="39" t="str">
        <f t="shared" si="21"/>
        <v>2.0</v>
      </c>
      <c r="AW12" s="69">
        <v>3</v>
      </c>
      <c r="AX12" s="92">
        <v>3</v>
      </c>
      <c r="AY12" s="266">
        <v>6.4</v>
      </c>
      <c r="AZ12" s="28">
        <v>4</v>
      </c>
      <c r="BA12" s="29"/>
      <c r="BB12" s="11">
        <f t="shared" si="22"/>
        <v>5</v>
      </c>
      <c r="BC12" s="16">
        <f t="shared" si="23"/>
        <v>5</v>
      </c>
      <c r="BD12" s="327" t="str">
        <f t="shared" si="24"/>
        <v>5.0</v>
      </c>
      <c r="BE12" s="22" t="str">
        <f t="shared" si="25"/>
        <v>D+</v>
      </c>
      <c r="BF12" s="20">
        <f t="shared" si="26"/>
        <v>1.5</v>
      </c>
      <c r="BG12" s="39" t="str">
        <f t="shared" si="27"/>
        <v>1.5</v>
      </c>
      <c r="BH12" s="46">
        <v>3</v>
      </c>
      <c r="BI12" s="92">
        <v>3</v>
      </c>
      <c r="BJ12" s="12">
        <v>7.8</v>
      </c>
      <c r="BK12" s="13">
        <v>8</v>
      </c>
      <c r="BL12" s="14"/>
      <c r="BM12" s="11">
        <f t="shared" si="28"/>
        <v>7.9</v>
      </c>
      <c r="BN12" s="16">
        <f t="shared" si="29"/>
        <v>7.9</v>
      </c>
      <c r="BO12" s="327" t="str">
        <f t="shared" si="30"/>
        <v>7.9</v>
      </c>
      <c r="BP12" s="22" t="str">
        <f t="shared" si="31"/>
        <v>B</v>
      </c>
      <c r="BQ12" s="20">
        <f t="shared" si="32"/>
        <v>3</v>
      </c>
      <c r="BR12" s="39" t="str">
        <f t="shared" si="33"/>
        <v>3.0</v>
      </c>
      <c r="BS12" s="46">
        <v>5</v>
      </c>
      <c r="BT12" s="92">
        <v>5</v>
      </c>
      <c r="BU12" s="289">
        <f t="shared" si="34"/>
        <v>16</v>
      </c>
      <c r="BV12" s="35">
        <f t="shared" si="35"/>
        <v>2.15625</v>
      </c>
      <c r="BW12" s="36" t="str">
        <f t="shared" si="36"/>
        <v>2.16</v>
      </c>
      <c r="BX12" s="37" t="str">
        <f t="shared" si="37"/>
        <v>Lên lớp</v>
      </c>
      <c r="BY12" s="290">
        <f t="shared" si="38"/>
        <v>16</v>
      </c>
      <c r="BZ12" s="291">
        <f t="shared" si="39"/>
        <v>2.15625</v>
      </c>
      <c r="CA12" s="37" t="str">
        <f t="shared" si="40"/>
        <v>Lên lớp</v>
      </c>
      <c r="CB12" s="391"/>
      <c r="CC12" s="337">
        <v>6</v>
      </c>
      <c r="CD12" s="65">
        <v>4</v>
      </c>
      <c r="CE12" s="65"/>
      <c r="CF12" s="17">
        <f t="shared" si="41"/>
        <v>4.8</v>
      </c>
      <c r="CG12" s="18">
        <f t="shared" si="42"/>
        <v>4.8</v>
      </c>
      <c r="CH12" s="323" t="str">
        <f t="shared" si="43"/>
        <v>4.8</v>
      </c>
      <c r="CI12" s="22" t="str">
        <f t="shared" si="44"/>
        <v>D</v>
      </c>
      <c r="CJ12" s="20">
        <f t="shared" si="45"/>
        <v>1</v>
      </c>
      <c r="CK12" s="20" t="str">
        <f t="shared" si="46"/>
        <v>1.0</v>
      </c>
      <c r="CL12" s="46">
        <v>3</v>
      </c>
      <c r="CM12" s="95">
        <v>3</v>
      </c>
      <c r="CN12" s="417">
        <v>6.7</v>
      </c>
      <c r="CO12" s="65">
        <v>9</v>
      </c>
      <c r="CP12" s="65"/>
      <c r="CQ12" s="17">
        <f t="shared" si="47"/>
        <v>8.1</v>
      </c>
      <c r="CR12" s="18">
        <f t="shared" si="48"/>
        <v>8.1</v>
      </c>
      <c r="CS12" s="323" t="str">
        <f t="shared" si="49"/>
        <v>8.1</v>
      </c>
      <c r="CT12" s="22" t="str">
        <f t="shared" si="50"/>
        <v>B+</v>
      </c>
      <c r="CU12" s="20">
        <f t="shared" si="51"/>
        <v>3.5</v>
      </c>
      <c r="CV12" s="20" t="str">
        <f t="shared" si="52"/>
        <v>3.5</v>
      </c>
      <c r="CW12" s="46">
        <v>3</v>
      </c>
      <c r="CX12" s="416">
        <v>3</v>
      </c>
      <c r="CY12" s="417">
        <v>6.8</v>
      </c>
      <c r="CZ12" s="86">
        <v>8</v>
      </c>
      <c r="DA12" s="45"/>
      <c r="DB12" s="17">
        <f t="shared" si="53"/>
        <v>7.5</v>
      </c>
      <c r="DC12" s="18">
        <f t="shared" si="54"/>
        <v>7.5</v>
      </c>
      <c r="DD12" s="1028" t="str">
        <f t="shared" si="55"/>
        <v>7.5</v>
      </c>
      <c r="DE12" s="22" t="str">
        <f t="shared" si="56"/>
        <v>B</v>
      </c>
      <c r="DF12" s="20">
        <f t="shared" si="57"/>
        <v>3</v>
      </c>
      <c r="DG12" s="20" t="str">
        <f t="shared" si="58"/>
        <v>3.0</v>
      </c>
      <c r="DH12" s="46">
        <v>2</v>
      </c>
      <c r="DI12" s="416">
        <v>2</v>
      </c>
      <c r="DJ12" s="417">
        <v>8.3000000000000007</v>
      </c>
      <c r="DK12" s="86">
        <v>9</v>
      </c>
      <c r="DL12" s="45"/>
      <c r="DM12" s="17">
        <f t="shared" si="59"/>
        <v>8.6999999999999993</v>
      </c>
      <c r="DN12" s="18">
        <f t="shared" si="60"/>
        <v>8.6999999999999993</v>
      </c>
      <c r="DO12" s="1028" t="str">
        <f t="shared" si="61"/>
        <v>8.7</v>
      </c>
      <c r="DP12" s="22" t="str">
        <f t="shared" si="62"/>
        <v>A</v>
      </c>
      <c r="DQ12" s="20">
        <f t="shared" si="63"/>
        <v>4</v>
      </c>
      <c r="DR12" s="20" t="str">
        <f t="shared" si="64"/>
        <v>4.0</v>
      </c>
      <c r="DS12" s="46">
        <v>3</v>
      </c>
      <c r="DT12" s="416">
        <v>3</v>
      </c>
      <c r="DU12" s="417">
        <v>7.8</v>
      </c>
      <c r="DV12" s="86">
        <v>6</v>
      </c>
      <c r="DW12" s="45"/>
      <c r="DX12" s="17">
        <f t="shared" si="65"/>
        <v>6.7</v>
      </c>
      <c r="DY12" s="18">
        <f t="shared" si="66"/>
        <v>6.7</v>
      </c>
      <c r="DZ12" s="1028" t="str">
        <f t="shared" si="67"/>
        <v>6.7</v>
      </c>
      <c r="EA12" s="22" t="str">
        <f t="shared" si="68"/>
        <v>C+</v>
      </c>
      <c r="EB12" s="20">
        <f t="shared" si="69"/>
        <v>2.5</v>
      </c>
      <c r="EC12" s="20" t="str">
        <f t="shared" si="70"/>
        <v>2.5</v>
      </c>
      <c r="ED12" s="46">
        <v>2</v>
      </c>
      <c r="EE12" s="416">
        <v>2</v>
      </c>
      <c r="EF12" s="417">
        <v>7.6</v>
      </c>
      <c r="EG12" s="86">
        <v>8</v>
      </c>
      <c r="EH12" s="45"/>
      <c r="EI12" s="17">
        <f t="shared" si="71"/>
        <v>7.8</v>
      </c>
      <c r="EJ12" s="18">
        <f t="shared" si="72"/>
        <v>7.8</v>
      </c>
      <c r="EK12" s="1028" t="str">
        <f t="shared" si="73"/>
        <v>7.8</v>
      </c>
      <c r="EL12" s="22" t="str">
        <f t="shared" si="74"/>
        <v>B</v>
      </c>
      <c r="EM12" s="20">
        <f t="shared" si="75"/>
        <v>3</v>
      </c>
      <c r="EN12" s="20" t="str">
        <f t="shared" si="76"/>
        <v>3.0</v>
      </c>
      <c r="EO12" s="46">
        <v>2</v>
      </c>
      <c r="EP12" s="416">
        <v>2</v>
      </c>
      <c r="EQ12" s="417">
        <v>8</v>
      </c>
      <c r="ER12" s="86">
        <v>5</v>
      </c>
      <c r="ES12" s="65"/>
      <c r="ET12" s="17">
        <f t="shared" si="77"/>
        <v>6.2</v>
      </c>
      <c r="EU12" s="18">
        <f t="shared" si="78"/>
        <v>6.2</v>
      </c>
      <c r="EV12" s="1028" t="str">
        <f t="shared" si="79"/>
        <v>6.2</v>
      </c>
      <c r="EW12" s="22" t="str">
        <f t="shared" si="80"/>
        <v>C</v>
      </c>
      <c r="EX12" s="20">
        <f t="shared" si="81"/>
        <v>2</v>
      </c>
      <c r="EY12" s="20" t="str">
        <f t="shared" si="82"/>
        <v>2.0</v>
      </c>
      <c r="EZ12" s="46">
        <v>2</v>
      </c>
      <c r="FA12" s="416">
        <v>2</v>
      </c>
      <c r="FB12" s="515">
        <f t="shared" si="83"/>
        <v>17</v>
      </c>
      <c r="FC12" s="35">
        <f t="shared" si="84"/>
        <v>2.7352941176470589</v>
      </c>
      <c r="FD12" s="36" t="str">
        <f t="shared" si="85"/>
        <v>2.74</v>
      </c>
      <c r="FE12" s="86" t="str">
        <f t="shared" si="86"/>
        <v>Lên lớp</v>
      </c>
      <c r="FF12" s="501">
        <f t="shared" si="87"/>
        <v>33</v>
      </c>
      <c r="FG12" s="35">
        <f t="shared" si="88"/>
        <v>2.4545454545454546</v>
      </c>
      <c r="FH12" s="36" t="str">
        <f t="shared" si="89"/>
        <v>2.45</v>
      </c>
      <c r="FI12" s="530">
        <f t="shared" si="90"/>
        <v>33</v>
      </c>
      <c r="FJ12" s="502">
        <f t="shared" si="91"/>
        <v>2.4545454545454546</v>
      </c>
      <c r="FK12" s="503" t="str">
        <f t="shared" si="92"/>
        <v>Lên lớp</v>
      </c>
      <c r="FL12" s="542"/>
      <c r="FM12" s="417">
        <v>7.4</v>
      </c>
      <c r="FN12" s="86">
        <v>8</v>
      </c>
      <c r="FO12" s="65"/>
      <c r="FP12" s="17">
        <f t="shared" si="93"/>
        <v>7.8</v>
      </c>
      <c r="FQ12" s="18">
        <f t="shared" si="94"/>
        <v>7.8</v>
      </c>
      <c r="FR12" s="1028" t="str">
        <f t="shared" si="95"/>
        <v>7.8</v>
      </c>
      <c r="FS12" s="22" t="str">
        <f t="shared" si="96"/>
        <v>B</v>
      </c>
      <c r="FT12" s="20">
        <f t="shared" si="97"/>
        <v>3</v>
      </c>
      <c r="FU12" s="20" t="str">
        <f t="shared" si="98"/>
        <v>3.0</v>
      </c>
      <c r="FV12" s="46">
        <v>2</v>
      </c>
      <c r="FW12" s="416">
        <v>2</v>
      </c>
      <c r="FX12" s="585">
        <v>8.3000000000000007</v>
      </c>
      <c r="FY12" s="604">
        <v>7</v>
      </c>
      <c r="FZ12" s="604"/>
      <c r="GA12" s="17">
        <f t="shared" si="99"/>
        <v>7.5</v>
      </c>
      <c r="GB12" s="18">
        <f t="shared" si="100"/>
        <v>7.5</v>
      </c>
      <c r="GC12" s="1029" t="str">
        <f t="shared" si="101"/>
        <v>7.5</v>
      </c>
      <c r="GD12" s="22" t="str">
        <f t="shared" si="102"/>
        <v>B</v>
      </c>
      <c r="GE12" s="20">
        <f t="shared" si="103"/>
        <v>3</v>
      </c>
      <c r="GF12" s="20" t="str">
        <f t="shared" si="104"/>
        <v>3.0</v>
      </c>
      <c r="GG12" s="46">
        <v>2</v>
      </c>
      <c r="GH12" s="416">
        <v>2</v>
      </c>
      <c r="GI12" s="417">
        <v>8.4</v>
      </c>
      <c r="GJ12" s="65">
        <v>8</v>
      </c>
      <c r="GK12" s="65"/>
      <c r="GL12" s="17">
        <f t="shared" si="105"/>
        <v>8.1999999999999993</v>
      </c>
      <c r="GM12" s="18">
        <f t="shared" si="106"/>
        <v>8.1999999999999993</v>
      </c>
      <c r="GN12" s="1029" t="str">
        <f t="shared" si="107"/>
        <v>8.2</v>
      </c>
      <c r="GO12" s="22" t="str">
        <f t="shared" si="108"/>
        <v>B+</v>
      </c>
      <c r="GP12" s="20">
        <f t="shared" si="109"/>
        <v>3.5</v>
      </c>
      <c r="GQ12" s="20" t="str">
        <f t="shared" si="110"/>
        <v>3.5</v>
      </c>
      <c r="GR12" s="46">
        <v>3</v>
      </c>
      <c r="GS12" s="416">
        <v>3</v>
      </c>
      <c r="GT12" s="417">
        <v>8.1</v>
      </c>
      <c r="GU12" s="599">
        <v>7</v>
      </c>
      <c r="GV12" s="599"/>
      <c r="GW12" s="17">
        <f t="shared" si="111"/>
        <v>7.4</v>
      </c>
      <c r="GX12" s="18">
        <f t="shared" si="112"/>
        <v>7.4</v>
      </c>
      <c r="GY12" s="1028" t="str">
        <f t="shared" si="113"/>
        <v>7.4</v>
      </c>
      <c r="GZ12" s="22" t="str">
        <f t="shared" si="114"/>
        <v>B</v>
      </c>
      <c r="HA12" s="20">
        <f t="shared" si="115"/>
        <v>3</v>
      </c>
      <c r="HB12" s="20" t="str">
        <f t="shared" si="116"/>
        <v>3.0</v>
      </c>
      <c r="HC12" s="46">
        <v>4</v>
      </c>
      <c r="HD12" s="416">
        <v>4</v>
      </c>
      <c r="HE12" s="417">
        <v>8</v>
      </c>
      <c r="HF12" s="65">
        <v>7</v>
      </c>
      <c r="HG12" s="65"/>
      <c r="HH12" s="17">
        <f t="shared" si="117"/>
        <v>7.4</v>
      </c>
      <c r="HI12" s="18">
        <f t="shared" si="118"/>
        <v>7.4</v>
      </c>
      <c r="HJ12" s="1029" t="str">
        <f t="shared" si="119"/>
        <v>7.4</v>
      </c>
      <c r="HK12" s="22" t="str">
        <f t="shared" si="120"/>
        <v>B</v>
      </c>
      <c r="HL12" s="20">
        <f t="shared" si="121"/>
        <v>3</v>
      </c>
      <c r="HM12" s="20" t="str">
        <f t="shared" si="122"/>
        <v>3.0</v>
      </c>
      <c r="HN12" s="46">
        <v>2</v>
      </c>
      <c r="HO12" s="416">
        <v>2</v>
      </c>
      <c r="HP12" s="660">
        <v>7.7</v>
      </c>
      <c r="HQ12" s="599">
        <v>8</v>
      </c>
      <c r="HR12" s="599"/>
      <c r="HS12" s="17">
        <f t="shared" si="123"/>
        <v>7.9</v>
      </c>
      <c r="HT12" s="18">
        <f t="shared" si="124"/>
        <v>7.9</v>
      </c>
      <c r="HU12" s="1028" t="str">
        <f t="shared" si="125"/>
        <v>7.9</v>
      </c>
      <c r="HV12" s="22" t="str">
        <f t="shared" si="126"/>
        <v>B</v>
      </c>
      <c r="HW12" s="20">
        <f t="shared" si="127"/>
        <v>3</v>
      </c>
      <c r="HX12" s="20" t="str">
        <f t="shared" si="128"/>
        <v>3.0</v>
      </c>
      <c r="HY12" s="46">
        <v>3</v>
      </c>
      <c r="HZ12" s="416">
        <v>3</v>
      </c>
      <c r="IA12" s="660">
        <v>8</v>
      </c>
      <c r="IB12" s="599">
        <v>6</v>
      </c>
      <c r="IC12" s="599"/>
      <c r="ID12" s="17">
        <f t="shared" si="129"/>
        <v>6.8</v>
      </c>
      <c r="IE12" s="18">
        <f t="shared" si="130"/>
        <v>6.8</v>
      </c>
      <c r="IF12" s="1029" t="str">
        <f t="shared" si="131"/>
        <v>6.8</v>
      </c>
      <c r="IG12" s="22" t="str">
        <f t="shared" si="132"/>
        <v>C+</v>
      </c>
      <c r="IH12" s="20">
        <f t="shared" si="133"/>
        <v>2.5</v>
      </c>
      <c r="II12" s="20" t="str">
        <f t="shared" si="134"/>
        <v>2.5</v>
      </c>
      <c r="IJ12" s="46">
        <v>3</v>
      </c>
      <c r="IK12" s="416">
        <v>3</v>
      </c>
      <c r="IL12" s="417">
        <v>7.6</v>
      </c>
      <c r="IM12" s="599">
        <v>7</v>
      </c>
      <c r="IN12" s="599"/>
      <c r="IO12" s="17">
        <f t="shared" si="135"/>
        <v>7.2</v>
      </c>
      <c r="IP12" s="18">
        <f t="shared" si="136"/>
        <v>7.2</v>
      </c>
      <c r="IQ12" s="1028" t="str">
        <f t="shared" si="137"/>
        <v>7.2</v>
      </c>
      <c r="IR12" s="22" t="str">
        <f t="shared" si="138"/>
        <v>B</v>
      </c>
      <c r="IS12" s="20">
        <f t="shared" si="139"/>
        <v>3</v>
      </c>
      <c r="IT12" s="20" t="str">
        <f t="shared" si="140"/>
        <v>3.0</v>
      </c>
      <c r="IU12" s="46">
        <v>4</v>
      </c>
      <c r="IV12" s="416">
        <v>4</v>
      </c>
      <c r="IW12" s="515">
        <f t="shared" si="141"/>
        <v>23</v>
      </c>
      <c r="IX12" s="35">
        <f t="shared" si="142"/>
        <v>3</v>
      </c>
      <c r="IY12" s="36" t="str">
        <f t="shared" si="143"/>
        <v>3.00</v>
      </c>
      <c r="IZ12" s="37" t="str">
        <f t="shared" si="144"/>
        <v>Lên lớp</v>
      </c>
      <c r="JA12" s="501">
        <f t="shared" si="145"/>
        <v>56</v>
      </c>
      <c r="JB12" s="690">
        <f t="shared" si="146"/>
        <v>2.6785714285714284</v>
      </c>
      <c r="JC12" s="36" t="str">
        <f t="shared" si="147"/>
        <v>2.68</v>
      </c>
      <c r="JD12" s="290">
        <f t="shared" si="148"/>
        <v>23</v>
      </c>
      <c r="JE12" s="291">
        <f t="shared" si="149"/>
        <v>3</v>
      </c>
      <c r="JF12" s="679">
        <f t="shared" si="150"/>
        <v>56</v>
      </c>
      <c r="JG12" s="680">
        <f t="shared" si="151"/>
        <v>2.6785714285714284</v>
      </c>
      <c r="JH12" s="37" t="str">
        <f t="shared" si="152"/>
        <v>Lên lớp</v>
      </c>
      <c r="JJ12" s="417">
        <v>6.6</v>
      </c>
      <c r="JK12" s="65">
        <v>7</v>
      </c>
      <c r="JL12" s="65"/>
      <c r="JM12" s="17">
        <f t="shared" si="153"/>
        <v>6.8</v>
      </c>
      <c r="JN12" s="18">
        <f t="shared" si="154"/>
        <v>6.8</v>
      </c>
      <c r="JO12" s="1028" t="str">
        <f t="shared" si="155"/>
        <v>6.8</v>
      </c>
      <c r="JP12" s="22" t="str">
        <f t="shared" si="156"/>
        <v>C+</v>
      </c>
      <c r="JQ12" s="20">
        <f t="shared" si="157"/>
        <v>2.5</v>
      </c>
      <c r="JR12" s="20" t="str">
        <f t="shared" si="158"/>
        <v>2.5</v>
      </c>
      <c r="JS12" s="46">
        <v>2</v>
      </c>
      <c r="JT12" s="416">
        <v>2</v>
      </c>
      <c r="JU12" s="660">
        <v>8.6999999999999993</v>
      </c>
      <c r="JV12" s="65">
        <v>8</v>
      </c>
      <c r="JW12" s="65"/>
      <c r="JX12" s="17">
        <f t="shared" si="159"/>
        <v>8.3000000000000007</v>
      </c>
      <c r="JY12" s="18">
        <f t="shared" si="160"/>
        <v>8.3000000000000007</v>
      </c>
      <c r="JZ12" s="1028" t="str">
        <f t="shared" si="161"/>
        <v>8.3</v>
      </c>
      <c r="KA12" s="22" t="str">
        <f t="shared" si="162"/>
        <v>B+</v>
      </c>
      <c r="KB12" s="20">
        <f t="shared" si="163"/>
        <v>3.5</v>
      </c>
      <c r="KC12" s="20" t="str">
        <f t="shared" si="164"/>
        <v>3.5</v>
      </c>
      <c r="KD12" s="46">
        <v>4</v>
      </c>
      <c r="KE12" s="416">
        <v>4</v>
      </c>
      <c r="KF12" s="417">
        <v>7.9</v>
      </c>
      <c r="KG12" s="65">
        <v>5</v>
      </c>
      <c r="KH12" s="934">
        <v>9</v>
      </c>
      <c r="KI12" s="17">
        <f t="shared" si="165"/>
        <v>6.2</v>
      </c>
      <c r="KJ12" s="18">
        <f t="shared" si="166"/>
        <v>8.6</v>
      </c>
      <c r="KK12" s="1029" t="str">
        <f t="shared" si="167"/>
        <v>8.6</v>
      </c>
      <c r="KL12" s="22" t="str">
        <f t="shared" si="168"/>
        <v>A</v>
      </c>
      <c r="KM12" s="20">
        <f t="shared" si="169"/>
        <v>4</v>
      </c>
      <c r="KN12" s="20" t="str">
        <f t="shared" si="170"/>
        <v>4.0</v>
      </c>
      <c r="KO12" s="46">
        <v>4</v>
      </c>
      <c r="KP12" s="416">
        <v>4</v>
      </c>
      <c r="KQ12" s="417">
        <v>8.1</v>
      </c>
      <c r="KR12" s="65">
        <v>5</v>
      </c>
      <c r="KS12" s="65"/>
      <c r="KT12" s="17">
        <f t="shared" si="171"/>
        <v>6.2</v>
      </c>
      <c r="KU12" s="18">
        <f t="shared" si="172"/>
        <v>6.2</v>
      </c>
      <c r="KV12" s="1028" t="str">
        <f t="shared" si="173"/>
        <v>6.2</v>
      </c>
      <c r="KW12" s="22" t="str">
        <f t="shared" si="174"/>
        <v>C</v>
      </c>
      <c r="KX12" s="20">
        <f t="shared" si="175"/>
        <v>2</v>
      </c>
      <c r="KY12" s="20" t="str">
        <f t="shared" si="176"/>
        <v>2.0</v>
      </c>
      <c r="KZ12" s="46">
        <v>3</v>
      </c>
      <c r="LA12" s="416">
        <v>3</v>
      </c>
      <c r="LB12" s="417">
        <v>9</v>
      </c>
      <c r="LC12" s="65">
        <v>8</v>
      </c>
      <c r="LD12" s="65"/>
      <c r="LE12" s="17">
        <f t="shared" si="177"/>
        <v>8.4</v>
      </c>
      <c r="LF12" s="18">
        <f t="shared" si="178"/>
        <v>8.4</v>
      </c>
      <c r="LG12" s="1029" t="str">
        <f t="shared" si="179"/>
        <v>8.4</v>
      </c>
      <c r="LH12" s="22" t="str">
        <f t="shared" si="180"/>
        <v>B+</v>
      </c>
      <c r="LI12" s="20">
        <f t="shared" si="181"/>
        <v>3.5</v>
      </c>
      <c r="LJ12" s="20" t="str">
        <f t="shared" si="182"/>
        <v>3.5</v>
      </c>
      <c r="LK12" s="46">
        <v>2</v>
      </c>
      <c r="LL12" s="416">
        <v>2</v>
      </c>
      <c r="LM12" s="417">
        <v>7.4</v>
      </c>
      <c r="LN12" s="599">
        <v>7</v>
      </c>
      <c r="LO12" s="599"/>
      <c r="LP12" s="17">
        <f t="shared" si="183"/>
        <v>7.2</v>
      </c>
      <c r="LQ12" s="18">
        <f t="shared" si="184"/>
        <v>7.2</v>
      </c>
      <c r="LR12" s="1028" t="str">
        <f t="shared" si="185"/>
        <v>7.2</v>
      </c>
      <c r="LS12" s="22" t="str">
        <f t="shared" si="186"/>
        <v>B</v>
      </c>
      <c r="LT12" s="20">
        <f t="shared" si="187"/>
        <v>3</v>
      </c>
      <c r="LU12" s="20" t="str">
        <f t="shared" si="188"/>
        <v>3.0</v>
      </c>
      <c r="LV12" s="46">
        <v>2</v>
      </c>
      <c r="LW12" s="416">
        <v>2</v>
      </c>
      <c r="LX12" s="417">
        <v>7.7</v>
      </c>
      <c r="LY12" s="65">
        <v>8</v>
      </c>
      <c r="LZ12" s="65"/>
      <c r="MA12" s="17">
        <f t="shared" si="189"/>
        <v>7.9</v>
      </c>
      <c r="MB12" s="18">
        <f t="shared" si="190"/>
        <v>7.9</v>
      </c>
      <c r="MC12" s="1028" t="str">
        <f t="shared" si="191"/>
        <v>7.9</v>
      </c>
      <c r="MD12" s="22" t="str">
        <f t="shared" si="192"/>
        <v>B</v>
      </c>
      <c r="ME12" s="20">
        <f t="shared" si="193"/>
        <v>3</v>
      </c>
      <c r="MF12" s="20" t="str">
        <f t="shared" si="194"/>
        <v>3.0</v>
      </c>
      <c r="MG12" s="46">
        <v>3</v>
      </c>
      <c r="MH12" s="416">
        <v>3</v>
      </c>
      <c r="MI12" s="515">
        <f t="shared" si="195"/>
        <v>20</v>
      </c>
      <c r="MJ12" s="35">
        <f t="shared" si="196"/>
        <v>3.15</v>
      </c>
      <c r="MK12" s="36" t="str">
        <f t="shared" si="197"/>
        <v>3.15</v>
      </c>
      <c r="ML12" s="65" t="str">
        <f t="shared" si="198"/>
        <v>Lên lớp</v>
      </c>
      <c r="MM12" s="501">
        <f t="shared" si="199"/>
        <v>76</v>
      </c>
      <c r="MN12" s="35">
        <f t="shared" si="200"/>
        <v>2.8026315789473686</v>
      </c>
      <c r="MO12" s="36" t="str">
        <f t="shared" si="201"/>
        <v>2.80</v>
      </c>
      <c r="MP12" s="799">
        <f t="shared" si="202"/>
        <v>20</v>
      </c>
      <c r="MQ12" s="800">
        <f t="shared" si="203"/>
        <v>3.15</v>
      </c>
      <c r="MR12" s="801">
        <f t="shared" si="204"/>
        <v>76</v>
      </c>
      <c r="MS12" s="1031">
        <f t="shared" si="205"/>
        <v>7.2473684210526326</v>
      </c>
      <c r="MT12" s="802">
        <f t="shared" si="206"/>
        <v>2.8026315789473686</v>
      </c>
      <c r="MU12" s="65" t="str">
        <f t="shared" si="207"/>
        <v>Lên lớp</v>
      </c>
      <c r="MV12" s="225"/>
      <c r="MW12" s="417">
        <v>8.6</v>
      </c>
      <c r="MX12" s="65">
        <v>9</v>
      </c>
      <c r="MY12" s="65"/>
      <c r="MZ12" s="17">
        <f t="shared" si="208"/>
        <v>8.8000000000000007</v>
      </c>
      <c r="NA12" s="18">
        <f t="shared" si="209"/>
        <v>8.8000000000000007</v>
      </c>
      <c r="NB12" s="1032" t="str">
        <f t="shared" si="210"/>
        <v>8.8</v>
      </c>
      <c r="NC12" s="22" t="str">
        <f t="shared" si="211"/>
        <v>A</v>
      </c>
      <c r="ND12" s="20">
        <f t="shared" si="212"/>
        <v>4</v>
      </c>
      <c r="NE12" s="20" t="str">
        <f t="shared" si="213"/>
        <v>4.0</v>
      </c>
      <c r="NF12" s="46">
        <v>4</v>
      </c>
      <c r="NG12" s="416">
        <v>4</v>
      </c>
      <c r="NH12" s="417">
        <v>8.1</v>
      </c>
      <c r="NI12" s="65">
        <v>7</v>
      </c>
      <c r="NJ12" s="65"/>
      <c r="NK12" s="17">
        <f t="shared" si="214"/>
        <v>7.4</v>
      </c>
      <c r="NL12" s="18">
        <f t="shared" si="215"/>
        <v>7.4</v>
      </c>
      <c r="NM12" s="1029" t="str">
        <f t="shared" si="216"/>
        <v>7.4</v>
      </c>
      <c r="NN12" s="22" t="str">
        <f t="shared" si="217"/>
        <v>B</v>
      </c>
      <c r="NO12" s="20">
        <f t="shared" si="218"/>
        <v>3</v>
      </c>
      <c r="NP12" s="20" t="str">
        <f t="shared" si="219"/>
        <v>3.0</v>
      </c>
      <c r="NQ12" s="46">
        <v>3</v>
      </c>
      <c r="NR12" s="416">
        <v>3</v>
      </c>
      <c r="NS12" s="417">
        <v>8.8000000000000007</v>
      </c>
      <c r="NT12" s="65">
        <v>9</v>
      </c>
      <c r="NU12" s="65"/>
      <c r="NV12" s="17">
        <f t="shared" si="220"/>
        <v>8.9</v>
      </c>
      <c r="NW12" s="18">
        <f t="shared" si="221"/>
        <v>8.9</v>
      </c>
      <c r="NX12" s="1029" t="str">
        <f t="shared" si="227"/>
        <v>8.9</v>
      </c>
      <c r="NY12" s="22" t="str">
        <f t="shared" si="222"/>
        <v>A</v>
      </c>
      <c r="NZ12" s="20">
        <f t="shared" si="223"/>
        <v>4</v>
      </c>
      <c r="OA12" s="20" t="str">
        <f t="shared" si="224"/>
        <v>4.0</v>
      </c>
      <c r="OB12" s="46">
        <v>2</v>
      </c>
      <c r="OC12" s="416">
        <v>2</v>
      </c>
      <c r="OD12" s="417">
        <v>8.8000000000000007</v>
      </c>
      <c r="OE12" s="65">
        <v>9</v>
      </c>
      <c r="OF12" s="65"/>
      <c r="OG12" s="17">
        <f t="shared" si="228"/>
        <v>8.9</v>
      </c>
      <c r="OH12" s="18">
        <f t="shared" si="229"/>
        <v>8.9</v>
      </c>
      <c r="OI12" s="1032" t="str">
        <f t="shared" si="230"/>
        <v>8.9</v>
      </c>
      <c r="OJ12" s="22" t="str">
        <f t="shared" si="231"/>
        <v>A</v>
      </c>
      <c r="OK12" s="20">
        <f t="shared" si="232"/>
        <v>4</v>
      </c>
      <c r="OL12" s="20" t="str">
        <f t="shared" si="233"/>
        <v>4.0</v>
      </c>
      <c r="OM12" s="46">
        <v>3</v>
      </c>
      <c r="ON12" s="416">
        <v>3</v>
      </c>
      <c r="OO12" s="417">
        <v>9</v>
      </c>
      <c r="OP12" s="65">
        <v>9</v>
      </c>
      <c r="OQ12" s="65"/>
      <c r="OR12" s="17">
        <f t="shared" si="234"/>
        <v>9</v>
      </c>
      <c r="OS12" s="18">
        <f t="shared" si="235"/>
        <v>9</v>
      </c>
      <c r="OT12" s="1032" t="str">
        <f t="shared" si="236"/>
        <v>9.0</v>
      </c>
      <c r="OU12" s="22" t="str">
        <f t="shared" si="237"/>
        <v>A</v>
      </c>
      <c r="OV12" s="20">
        <f t="shared" si="238"/>
        <v>4</v>
      </c>
      <c r="OW12" s="20" t="str">
        <f t="shared" si="239"/>
        <v>4.0</v>
      </c>
      <c r="OX12" s="46">
        <v>4</v>
      </c>
      <c r="OY12" s="416">
        <v>4</v>
      </c>
      <c r="OZ12" s="515">
        <f t="shared" si="240"/>
        <v>16</v>
      </c>
      <c r="PA12" s="35">
        <f t="shared" si="241"/>
        <v>3.8125</v>
      </c>
      <c r="PB12" s="36" t="str">
        <f t="shared" si="242"/>
        <v>3.81</v>
      </c>
      <c r="PC12" s="65" t="str">
        <f t="shared" si="243"/>
        <v>Lên lớp</v>
      </c>
      <c r="PD12" s="501">
        <f t="shared" si="244"/>
        <v>92</v>
      </c>
      <c r="PE12" s="35">
        <f t="shared" si="245"/>
        <v>2.9782608695652173</v>
      </c>
      <c r="PF12" s="36" t="str">
        <f t="shared" si="246"/>
        <v>2.98</v>
      </c>
      <c r="PG12" s="799">
        <f t="shared" si="247"/>
        <v>16</v>
      </c>
      <c r="PH12" s="1105">
        <f t="shared" si="248"/>
        <v>8.6187500000000004</v>
      </c>
      <c r="PI12" s="800">
        <f t="shared" si="249"/>
        <v>3.8125</v>
      </c>
      <c r="PJ12" s="801">
        <f t="shared" si="250"/>
        <v>92</v>
      </c>
      <c r="PK12" s="1107">
        <f t="shared" si="251"/>
        <v>7.4858695652173921</v>
      </c>
      <c r="PL12" s="802">
        <f t="shared" si="252"/>
        <v>2.9782608695652173</v>
      </c>
      <c r="PM12" s="65" t="str">
        <f t="shared" si="253"/>
        <v>Lên lớp</v>
      </c>
      <c r="PN12" s="454"/>
      <c r="PO12" s="417">
        <v>8</v>
      </c>
      <c r="PP12" s="599">
        <v>9</v>
      </c>
      <c r="PQ12" s="599"/>
      <c r="PR12" s="17">
        <f t="shared" si="254"/>
        <v>8.6</v>
      </c>
      <c r="PS12" s="18">
        <f t="shared" si="255"/>
        <v>8.6</v>
      </c>
      <c r="PT12" s="1032" t="str">
        <f t="shared" si="256"/>
        <v>8.6</v>
      </c>
      <c r="PU12" s="22" t="str">
        <f t="shared" si="257"/>
        <v>A</v>
      </c>
      <c r="PV12" s="20">
        <f t="shared" si="258"/>
        <v>4</v>
      </c>
      <c r="PW12" s="20" t="str">
        <f t="shared" si="259"/>
        <v>4.0</v>
      </c>
      <c r="PX12" s="46">
        <v>3</v>
      </c>
      <c r="PY12" s="416">
        <v>3</v>
      </c>
      <c r="PZ12" s="715">
        <v>8.5</v>
      </c>
      <c r="QA12" s="460">
        <v>8.8000000000000007</v>
      </c>
      <c r="QB12" s="1080">
        <f t="shared" si="260"/>
        <v>8.6999999999999993</v>
      </c>
      <c r="QC12" s="1192" t="str">
        <f t="shared" si="261"/>
        <v>8.7</v>
      </c>
      <c r="QD12" s="1147" t="str">
        <f t="shared" si="262"/>
        <v>A</v>
      </c>
      <c r="QE12" s="1149">
        <f t="shared" si="263"/>
        <v>4</v>
      </c>
      <c r="QF12" s="1149" t="str">
        <f t="shared" si="264"/>
        <v>4.0</v>
      </c>
      <c r="QG12" s="1151">
        <v>5</v>
      </c>
      <c r="QH12" s="451">
        <v>5</v>
      </c>
      <c r="QI12" s="289">
        <f t="shared" si="265"/>
        <v>8</v>
      </c>
      <c r="QJ12" s="35">
        <f t="shared" si="266"/>
        <v>4</v>
      </c>
      <c r="QK12" s="36" t="str">
        <f t="shared" si="267"/>
        <v>4.00</v>
      </c>
      <c r="QL12" s="1159" t="str">
        <f t="shared" si="268"/>
        <v>Lên lớp</v>
      </c>
      <c r="QM12" s="290">
        <f t="shared" si="269"/>
        <v>8</v>
      </c>
      <c r="QN12" s="291">
        <f xml:space="preserve"> (PV12*PY12+QE12*QH12)/QM12</f>
        <v>4</v>
      </c>
    </row>
    <row r="13" spans="1:456" ht="18.75" customHeight="1">
      <c r="A13" s="108">
        <v>18</v>
      </c>
      <c r="B13" s="109" t="s">
        <v>156</v>
      </c>
      <c r="C13" s="114" t="s">
        <v>318</v>
      </c>
      <c r="D13" s="118" t="s">
        <v>181</v>
      </c>
      <c r="E13" s="121" t="s">
        <v>21</v>
      </c>
      <c r="F13" s="150"/>
      <c r="G13" s="110" t="s">
        <v>239</v>
      </c>
      <c r="H13" s="110" t="s">
        <v>34</v>
      </c>
      <c r="I13" s="111" t="s">
        <v>367</v>
      </c>
      <c r="J13" s="436">
        <v>6.5</v>
      </c>
      <c r="K13" s="327" t="str">
        <f t="shared" si="0"/>
        <v>6.5</v>
      </c>
      <c r="L13" s="465" t="str">
        <f t="shared" si="225"/>
        <v>C+</v>
      </c>
      <c r="M13" s="466">
        <f t="shared" si="226"/>
        <v>2.5</v>
      </c>
      <c r="N13" s="436">
        <v>6.9</v>
      </c>
      <c r="O13" s="327" t="str">
        <f t="shared" si="1"/>
        <v>6.9</v>
      </c>
      <c r="P13" s="465" t="str">
        <f t="shared" si="2"/>
        <v>C+</v>
      </c>
      <c r="Q13" s="466">
        <f t="shared" si="3"/>
        <v>2.5</v>
      </c>
      <c r="R13" s="12">
        <v>8</v>
      </c>
      <c r="S13" s="13">
        <v>9</v>
      </c>
      <c r="T13" s="14"/>
      <c r="U13" s="11">
        <f t="shared" si="4"/>
        <v>8.6</v>
      </c>
      <c r="V13" s="16">
        <f t="shared" si="5"/>
        <v>8.6</v>
      </c>
      <c r="W13" s="327" t="str">
        <f t="shared" si="6"/>
        <v>8.6</v>
      </c>
      <c r="X13" s="22" t="str">
        <f t="shared" si="7"/>
        <v>A</v>
      </c>
      <c r="Y13" s="20">
        <f t="shared" si="8"/>
        <v>4</v>
      </c>
      <c r="Z13" s="39" t="str">
        <f t="shared" si="9"/>
        <v>4.0</v>
      </c>
      <c r="AA13" s="46">
        <v>2</v>
      </c>
      <c r="AB13" s="92">
        <v>2</v>
      </c>
      <c r="AC13" s="12">
        <v>9.5</v>
      </c>
      <c r="AD13" s="13">
        <v>9</v>
      </c>
      <c r="AE13" s="14"/>
      <c r="AF13" s="11">
        <f t="shared" si="10"/>
        <v>9.1999999999999993</v>
      </c>
      <c r="AG13" s="16">
        <f t="shared" si="11"/>
        <v>9.1999999999999993</v>
      </c>
      <c r="AH13" s="327" t="str">
        <f t="shared" si="12"/>
        <v>9.2</v>
      </c>
      <c r="AI13" s="22" t="str">
        <f t="shared" si="13"/>
        <v>A</v>
      </c>
      <c r="AJ13" s="20">
        <f t="shared" si="14"/>
        <v>4</v>
      </c>
      <c r="AK13" s="39" t="str">
        <f t="shared" si="15"/>
        <v>4.0</v>
      </c>
      <c r="AL13" s="8">
        <v>3</v>
      </c>
      <c r="AM13" s="298">
        <v>3</v>
      </c>
      <c r="AN13" s="12">
        <v>8.4</v>
      </c>
      <c r="AO13" s="13">
        <v>7</v>
      </c>
      <c r="AP13" s="14"/>
      <c r="AQ13" s="11">
        <f t="shared" si="16"/>
        <v>7.6</v>
      </c>
      <c r="AR13" s="16">
        <f t="shared" si="17"/>
        <v>7.6</v>
      </c>
      <c r="AS13" s="327" t="str">
        <f t="shared" si="18"/>
        <v>7.6</v>
      </c>
      <c r="AT13" s="22" t="str">
        <f t="shared" si="19"/>
        <v>B</v>
      </c>
      <c r="AU13" s="20">
        <f t="shared" si="20"/>
        <v>3</v>
      </c>
      <c r="AV13" s="39" t="str">
        <f t="shared" si="21"/>
        <v>3.0</v>
      </c>
      <c r="AW13" s="69">
        <v>3</v>
      </c>
      <c r="AX13" s="92">
        <v>3</v>
      </c>
      <c r="AY13" s="27">
        <v>9.4</v>
      </c>
      <c r="AZ13" s="28">
        <v>7</v>
      </c>
      <c r="BA13" s="29"/>
      <c r="BB13" s="11">
        <f t="shared" si="22"/>
        <v>8</v>
      </c>
      <c r="BC13" s="16">
        <f t="shared" si="23"/>
        <v>8</v>
      </c>
      <c r="BD13" s="327" t="str">
        <f t="shared" si="24"/>
        <v>8.0</v>
      </c>
      <c r="BE13" s="22" t="str">
        <f t="shared" si="25"/>
        <v>B+</v>
      </c>
      <c r="BF13" s="20">
        <f t="shared" si="26"/>
        <v>3.5</v>
      </c>
      <c r="BG13" s="39" t="str">
        <f t="shared" si="27"/>
        <v>3.5</v>
      </c>
      <c r="BH13" s="46">
        <v>3</v>
      </c>
      <c r="BI13" s="92">
        <v>3</v>
      </c>
      <c r="BJ13" s="12">
        <v>8.3000000000000007</v>
      </c>
      <c r="BK13" s="13">
        <v>8</v>
      </c>
      <c r="BL13" s="14"/>
      <c r="BM13" s="11">
        <f t="shared" si="28"/>
        <v>8.1</v>
      </c>
      <c r="BN13" s="16">
        <f t="shared" si="29"/>
        <v>8.1</v>
      </c>
      <c r="BO13" s="327" t="str">
        <f t="shared" si="30"/>
        <v>8.1</v>
      </c>
      <c r="BP13" s="22" t="str">
        <f t="shared" si="31"/>
        <v>B+</v>
      </c>
      <c r="BQ13" s="20">
        <f t="shared" si="32"/>
        <v>3.5</v>
      </c>
      <c r="BR13" s="39" t="str">
        <f t="shared" si="33"/>
        <v>3.5</v>
      </c>
      <c r="BS13" s="46">
        <v>5</v>
      </c>
      <c r="BT13" s="92">
        <v>5</v>
      </c>
      <c r="BU13" s="289">
        <f t="shared" si="34"/>
        <v>16</v>
      </c>
      <c r="BV13" s="35">
        <f t="shared" si="35"/>
        <v>3.5625</v>
      </c>
      <c r="BW13" s="36" t="str">
        <f t="shared" si="36"/>
        <v>3.56</v>
      </c>
      <c r="BX13" s="37" t="str">
        <f t="shared" si="37"/>
        <v>Lên lớp</v>
      </c>
      <c r="BY13" s="290">
        <f t="shared" si="38"/>
        <v>16</v>
      </c>
      <c r="BZ13" s="291">
        <f t="shared" si="39"/>
        <v>3.5625</v>
      </c>
      <c r="CA13" s="37" t="str">
        <f t="shared" si="40"/>
        <v>Lên lớp</v>
      </c>
      <c r="CB13" s="391"/>
      <c r="CC13" s="337">
        <v>8.1999999999999993</v>
      </c>
      <c r="CD13" s="65">
        <v>8</v>
      </c>
      <c r="CE13" s="65"/>
      <c r="CF13" s="17">
        <f t="shared" si="41"/>
        <v>8.1</v>
      </c>
      <c r="CG13" s="18">
        <f t="shared" si="42"/>
        <v>8.1</v>
      </c>
      <c r="CH13" s="323" t="str">
        <f t="shared" si="43"/>
        <v>8.1</v>
      </c>
      <c r="CI13" s="22" t="str">
        <f t="shared" si="44"/>
        <v>B+</v>
      </c>
      <c r="CJ13" s="20">
        <f t="shared" si="45"/>
        <v>3.5</v>
      </c>
      <c r="CK13" s="20" t="str">
        <f t="shared" si="46"/>
        <v>3.5</v>
      </c>
      <c r="CL13" s="46">
        <v>3</v>
      </c>
      <c r="CM13" s="95">
        <v>3</v>
      </c>
      <c r="CN13" s="417">
        <v>7.4</v>
      </c>
      <c r="CO13" s="65">
        <v>8</v>
      </c>
      <c r="CP13" s="65"/>
      <c r="CQ13" s="17">
        <f t="shared" si="47"/>
        <v>7.8</v>
      </c>
      <c r="CR13" s="18">
        <f t="shared" si="48"/>
        <v>7.8</v>
      </c>
      <c r="CS13" s="323" t="str">
        <f t="shared" si="49"/>
        <v>7.8</v>
      </c>
      <c r="CT13" s="22" t="str">
        <f t="shared" si="50"/>
        <v>B</v>
      </c>
      <c r="CU13" s="20">
        <f t="shared" si="51"/>
        <v>3</v>
      </c>
      <c r="CV13" s="20" t="str">
        <f t="shared" si="52"/>
        <v>3.0</v>
      </c>
      <c r="CW13" s="46">
        <v>3</v>
      </c>
      <c r="CX13" s="416">
        <v>3</v>
      </c>
      <c r="CY13" s="417">
        <v>8</v>
      </c>
      <c r="CZ13" s="86">
        <v>8</v>
      </c>
      <c r="DA13" s="45"/>
      <c r="DB13" s="17">
        <f t="shared" si="53"/>
        <v>8</v>
      </c>
      <c r="DC13" s="18">
        <f t="shared" si="54"/>
        <v>8</v>
      </c>
      <c r="DD13" s="1028" t="str">
        <f t="shared" si="55"/>
        <v>8.0</v>
      </c>
      <c r="DE13" s="22" t="str">
        <f t="shared" si="56"/>
        <v>B+</v>
      </c>
      <c r="DF13" s="20">
        <f t="shared" si="57"/>
        <v>3.5</v>
      </c>
      <c r="DG13" s="20" t="str">
        <f t="shared" si="58"/>
        <v>3.5</v>
      </c>
      <c r="DH13" s="46">
        <v>2</v>
      </c>
      <c r="DI13" s="416">
        <v>2</v>
      </c>
      <c r="DJ13" s="417">
        <v>9</v>
      </c>
      <c r="DK13" s="86">
        <v>9</v>
      </c>
      <c r="DL13" s="45"/>
      <c r="DM13" s="17">
        <f t="shared" si="59"/>
        <v>9</v>
      </c>
      <c r="DN13" s="18">
        <f t="shared" si="60"/>
        <v>9</v>
      </c>
      <c r="DO13" s="1028" t="str">
        <f t="shared" si="61"/>
        <v>9.0</v>
      </c>
      <c r="DP13" s="22" t="str">
        <f t="shared" si="62"/>
        <v>A</v>
      </c>
      <c r="DQ13" s="20">
        <f t="shared" si="63"/>
        <v>4</v>
      </c>
      <c r="DR13" s="20" t="str">
        <f t="shared" si="64"/>
        <v>4.0</v>
      </c>
      <c r="DS13" s="46">
        <v>3</v>
      </c>
      <c r="DT13" s="416">
        <v>3</v>
      </c>
      <c r="DU13" s="417">
        <v>9</v>
      </c>
      <c r="DV13" s="86">
        <v>7</v>
      </c>
      <c r="DW13" s="45"/>
      <c r="DX13" s="17">
        <f t="shared" si="65"/>
        <v>7.8</v>
      </c>
      <c r="DY13" s="18">
        <f t="shared" si="66"/>
        <v>7.8</v>
      </c>
      <c r="DZ13" s="1028" t="str">
        <f t="shared" si="67"/>
        <v>7.8</v>
      </c>
      <c r="EA13" s="22" t="str">
        <f t="shared" si="68"/>
        <v>B</v>
      </c>
      <c r="EB13" s="20">
        <f t="shared" si="69"/>
        <v>3</v>
      </c>
      <c r="EC13" s="20" t="str">
        <f t="shared" si="70"/>
        <v>3.0</v>
      </c>
      <c r="ED13" s="46">
        <v>2</v>
      </c>
      <c r="EE13" s="416">
        <v>2</v>
      </c>
      <c r="EF13" s="417">
        <v>8.1999999999999993</v>
      </c>
      <c r="EG13" s="86">
        <v>9</v>
      </c>
      <c r="EH13" s="45"/>
      <c r="EI13" s="17">
        <f t="shared" si="71"/>
        <v>8.6999999999999993</v>
      </c>
      <c r="EJ13" s="18">
        <f t="shared" si="72"/>
        <v>8.6999999999999993</v>
      </c>
      <c r="EK13" s="1028" t="str">
        <f t="shared" si="73"/>
        <v>8.7</v>
      </c>
      <c r="EL13" s="22" t="str">
        <f t="shared" si="74"/>
        <v>A</v>
      </c>
      <c r="EM13" s="20">
        <f t="shared" si="75"/>
        <v>4</v>
      </c>
      <c r="EN13" s="20" t="str">
        <f t="shared" si="76"/>
        <v>4.0</v>
      </c>
      <c r="EO13" s="46">
        <v>2</v>
      </c>
      <c r="EP13" s="416">
        <v>2</v>
      </c>
      <c r="EQ13" s="417">
        <v>9.1999999999999993</v>
      </c>
      <c r="ER13" s="86">
        <v>7</v>
      </c>
      <c r="ES13" s="65"/>
      <c r="ET13" s="17">
        <f t="shared" si="77"/>
        <v>7.9</v>
      </c>
      <c r="EU13" s="18">
        <f t="shared" si="78"/>
        <v>7.9</v>
      </c>
      <c r="EV13" s="1028" t="str">
        <f t="shared" si="79"/>
        <v>7.9</v>
      </c>
      <c r="EW13" s="22" t="str">
        <f t="shared" si="80"/>
        <v>B</v>
      </c>
      <c r="EX13" s="20">
        <f t="shared" si="81"/>
        <v>3</v>
      </c>
      <c r="EY13" s="20" t="str">
        <f t="shared" si="82"/>
        <v>3.0</v>
      </c>
      <c r="EZ13" s="46">
        <v>2</v>
      </c>
      <c r="FA13" s="416">
        <v>2</v>
      </c>
      <c r="FB13" s="515">
        <f t="shared" si="83"/>
        <v>17</v>
      </c>
      <c r="FC13" s="35">
        <f t="shared" si="84"/>
        <v>3.4411764705882355</v>
      </c>
      <c r="FD13" s="36" t="str">
        <f t="shared" si="85"/>
        <v>3.44</v>
      </c>
      <c r="FE13" s="86" t="str">
        <f t="shared" si="86"/>
        <v>Lên lớp</v>
      </c>
      <c r="FF13" s="501">
        <f t="shared" si="87"/>
        <v>33</v>
      </c>
      <c r="FG13" s="35">
        <f t="shared" si="88"/>
        <v>3.5</v>
      </c>
      <c r="FH13" s="36" t="str">
        <f t="shared" si="89"/>
        <v>3.50</v>
      </c>
      <c r="FI13" s="530">
        <f t="shared" si="90"/>
        <v>33</v>
      </c>
      <c r="FJ13" s="502">
        <f t="shared" si="91"/>
        <v>3.5</v>
      </c>
      <c r="FK13" s="503" t="str">
        <f t="shared" si="92"/>
        <v>Lên lớp</v>
      </c>
      <c r="FL13" s="542"/>
      <c r="FM13" s="417">
        <v>7.8</v>
      </c>
      <c r="FN13" s="86">
        <v>8</v>
      </c>
      <c r="FO13" s="65"/>
      <c r="FP13" s="17">
        <f t="shared" si="93"/>
        <v>7.9</v>
      </c>
      <c r="FQ13" s="18">
        <f t="shared" si="94"/>
        <v>7.9</v>
      </c>
      <c r="FR13" s="1028" t="str">
        <f t="shared" si="95"/>
        <v>7.9</v>
      </c>
      <c r="FS13" s="22" t="str">
        <f t="shared" si="96"/>
        <v>B</v>
      </c>
      <c r="FT13" s="20">
        <f t="shared" si="97"/>
        <v>3</v>
      </c>
      <c r="FU13" s="20" t="str">
        <f t="shared" si="98"/>
        <v>3.0</v>
      </c>
      <c r="FV13" s="46">
        <v>2</v>
      </c>
      <c r="FW13" s="416">
        <v>2</v>
      </c>
      <c r="FX13" s="585">
        <v>9</v>
      </c>
      <c r="FY13" s="604">
        <v>8</v>
      </c>
      <c r="FZ13" s="604"/>
      <c r="GA13" s="17">
        <f t="shared" si="99"/>
        <v>8.4</v>
      </c>
      <c r="GB13" s="18">
        <f t="shared" si="100"/>
        <v>8.4</v>
      </c>
      <c r="GC13" s="1029" t="str">
        <f t="shared" si="101"/>
        <v>8.4</v>
      </c>
      <c r="GD13" s="22" t="str">
        <f t="shared" si="102"/>
        <v>B+</v>
      </c>
      <c r="GE13" s="20">
        <f t="shared" si="103"/>
        <v>3.5</v>
      </c>
      <c r="GF13" s="20" t="str">
        <f t="shared" si="104"/>
        <v>3.5</v>
      </c>
      <c r="GG13" s="46">
        <v>2</v>
      </c>
      <c r="GH13" s="416">
        <v>2</v>
      </c>
      <c r="GI13" s="417">
        <v>8.8000000000000007</v>
      </c>
      <c r="GJ13" s="65">
        <v>9</v>
      </c>
      <c r="GK13" s="65"/>
      <c r="GL13" s="17">
        <f t="shared" si="105"/>
        <v>8.9</v>
      </c>
      <c r="GM13" s="18">
        <f t="shared" si="106"/>
        <v>8.9</v>
      </c>
      <c r="GN13" s="1029" t="str">
        <f t="shared" si="107"/>
        <v>8.9</v>
      </c>
      <c r="GO13" s="22" t="str">
        <f t="shared" si="108"/>
        <v>A</v>
      </c>
      <c r="GP13" s="20">
        <f t="shared" si="109"/>
        <v>4</v>
      </c>
      <c r="GQ13" s="20" t="str">
        <f t="shared" si="110"/>
        <v>4.0</v>
      </c>
      <c r="GR13" s="46">
        <v>3</v>
      </c>
      <c r="GS13" s="416">
        <v>3</v>
      </c>
      <c r="GT13" s="417">
        <v>8.6999999999999993</v>
      </c>
      <c r="GU13" s="599">
        <v>9</v>
      </c>
      <c r="GV13" s="599"/>
      <c r="GW13" s="17">
        <f t="shared" si="111"/>
        <v>8.9</v>
      </c>
      <c r="GX13" s="18">
        <f t="shared" si="112"/>
        <v>8.9</v>
      </c>
      <c r="GY13" s="1028" t="str">
        <f t="shared" si="113"/>
        <v>8.9</v>
      </c>
      <c r="GZ13" s="22" t="str">
        <f t="shared" si="114"/>
        <v>A</v>
      </c>
      <c r="HA13" s="20">
        <f t="shared" si="115"/>
        <v>4</v>
      </c>
      <c r="HB13" s="20" t="str">
        <f t="shared" si="116"/>
        <v>4.0</v>
      </c>
      <c r="HC13" s="46">
        <v>4</v>
      </c>
      <c r="HD13" s="416">
        <v>4</v>
      </c>
      <c r="HE13" s="417">
        <v>8</v>
      </c>
      <c r="HF13" s="65">
        <v>8</v>
      </c>
      <c r="HG13" s="65"/>
      <c r="HH13" s="17">
        <f t="shared" si="117"/>
        <v>8</v>
      </c>
      <c r="HI13" s="18">
        <f t="shared" si="118"/>
        <v>8</v>
      </c>
      <c r="HJ13" s="1029" t="str">
        <f t="shared" si="119"/>
        <v>8.0</v>
      </c>
      <c r="HK13" s="22" t="str">
        <f t="shared" si="120"/>
        <v>B+</v>
      </c>
      <c r="HL13" s="20">
        <f t="shared" si="121"/>
        <v>3.5</v>
      </c>
      <c r="HM13" s="20" t="str">
        <f t="shared" si="122"/>
        <v>3.5</v>
      </c>
      <c r="HN13" s="46">
        <v>2</v>
      </c>
      <c r="HO13" s="416">
        <v>2</v>
      </c>
      <c r="HP13" s="660">
        <v>8.3000000000000007</v>
      </c>
      <c r="HQ13" s="599">
        <v>9</v>
      </c>
      <c r="HR13" s="599"/>
      <c r="HS13" s="17">
        <f t="shared" si="123"/>
        <v>8.6999999999999993</v>
      </c>
      <c r="HT13" s="18">
        <f t="shared" si="124"/>
        <v>8.6999999999999993</v>
      </c>
      <c r="HU13" s="1028" t="str">
        <f t="shared" si="125"/>
        <v>8.7</v>
      </c>
      <c r="HV13" s="22" t="str">
        <f t="shared" si="126"/>
        <v>A</v>
      </c>
      <c r="HW13" s="20">
        <f t="shared" si="127"/>
        <v>4</v>
      </c>
      <c r="HX13" s="20" t="str">
        <f t="shared" si="128"/>
        <v>4.0</v>
      </c>
      <c r="HY13" s="46">
        <v>3</v>
      </c>
      <c r="HZ13" s="416">
        <v>3</v>
      </c>
      <c r="IA13" s="660">
        <v>8</v>
      </c>
      <c r="IB13" s="599">
        <v>6</v>
      </c>
      <c r="IC13" s="599"/>
      <c r="ID13" s="17">
        <f t="shared" si="129"/>
        <v>6.8</v>
      </c>
      <c r="IE13" s="18">
        <f t="shared" si="130"/>
        <v>6.8</v>
      </c>
      <c r="IF13" s="1029" t="str">
        <f t="shared" si="131"/>
        <v>6.8</v>
      </c>
      <c r="IG13" s="22" t="str">
        <f t="shared" si="132"/>
        <v>C+</v>
      </c>
      <c r="IH13" s="20">
        <f t="shared" si="133"/>
        <v>2.5</v>
      </c>
      <c r="II13" s="20" t="str">
        <f t="shared" si="134"/>
        <v>2.5</v>
      </c>
      <c r="IJ13" s="46">
        <v>3</v>
      </c>
      <c r="IK13" s="416">
        <v>3</v>
      </c>
      <c r="IL13" s="417">
        <v>8.9</v>
      </c>
      <c r="IM13" s="599">
        <v>8</v>
      </c>
      <c r="IN13" s="599"/>
      <c r="IO13" s="17">
        <f t="shared" si="135"/>
        <v>8.4</v>
      </c>
      <c r="IP13" s="18">
        <f t="shared" si="136"/>
        <v>8.4</v>
      </c>
      <c r="IQ13" s="1028" t="str">
        <f t="shared" si="137"/>
        <v>8.4</v>
      </c>
      <c r="IR13" s="22" t="str">
        <f t="shared" si="138"/>
        <v>B+</v>
      </c>
      <c r="IS13" s="20">
        <f t="shared" si="139"/>
        <v>3.5</v>
      </c>
      <c r="IT13" s="20" t="str">
        <f t="shared" si="140"/>
        <v>3.5</v>
      </c>
      <c r="IU13" s="46">
        <v>4</v>
      </c>
      <c r="IV13" s="416">
        <v>4</v>
      </c>
      <c r="IW13" s="515">
        <f t="shared" si="141"/>
        <v>23</v>
      </c>
      <c r="IX13" s="35">
        <f t="shared" si="142"/>
        <v>3.5434782608695654</v>
      </c>
      <c r="IY13" s="36" t="str">
        <f t="shared" si="143"/>
        <v>3.54</v>
      </c>
      <c r="IZ13" s="37" t="str">
        <f t="shared" si="144"/>
        <v>Lên lớp</v>
      </c>
      <c r="JA13" s="501">
        <f t="shared" si="145"/>
        <v>56</v>
      </c>
      <c r="JB13" s="690">
        <f t="shared" si="146"/>
        <v>3.5178571428571428</v>
      </c>
      <c r="JC13" s="36" t="str">
        <f t="shared" si="147"/>
        <v>3.52</v>
      </c>
      <c r="JD13" s="290">
        <f t="shared" si="148"/>
        <v>23</v>
      </c>
      <c r="JE13" s="291">
        <f t="shared" si="149"/>
        <v>3.5434782608695654</v>
      </c>
      <c r="JF13" s="679">
        <f t="shared" si="150"/>
        <v>56</v>
      </c>
      <c r="JG13" s="680">
        <f t="shared" si="151"/>
        <v>3.5178571428571428</v>
      </c>
      <c r="JH13" s="37" t="str">
        <f t="shared" si="152"/>
        <v>Lên lớp</v>
      </c>
      <c r="JJ13" s="417">
        <v>7.4</v>
      </c>
      <c r="JK13" s="65">
        <v>6</v>
      </c>
      <c r="JL13" s="65"/>
      <c r="JM13" s="17">
        <f t="shared" si="153"/>
        <v>6.6</v>
      </c>
      <c r="JN13" s="18">
        <f t="shared" si="154"/>
        <v>6.6</v>
      </c>
      <c r="JO13" s="1028" t="str">
        <f t="shared" si="155"/>
        <v>6.6</v>
      </c>
      <c r="JP13" s="22" t="str">
        <f t="shared" si="156"/>
        <v>C+</v>
      </c>
      <c r="JQ13" s="20">
        <f t="shared" si="157"/>
        <v>2.5</v>
      </c>
      <c r="JR13" s="20" t="str">
        <f t="shared" si="158"/>
        <v>2.5</v>
      </c>
      <c r="JS13" s="46">
        <v>2</v>
      </c>
      <c r="JT13" s="416">
        <v>2</v>
      </c>
      <c r="JU13" s="660">
        <v>9</v>
      </c>
      <c r="JV13" s="65">
        <v>9</v>
      </c>
      <c r="JW13" s="65"/>
      <c r="JX13" s="17">
        <f t="shared" si="159"/>
        <v>9</v>
      </c>
      <c r="JY13" s="18">
        <f t="shared" si="160"/>
        <v>9</v>
      </c>
      <c r="JZ13" s="1028" t="str">
        <f t="shared" si="161"/>
        <v>9.0</v>
      </c>
      <c r="KA13" s="22" t="str">
        <f t="shared" si="162"/>
        <v>A</v>
      </c>
      <c r="KB13" s="20">
        <f t="shared" si="163"/>
        <v>4</v>
      </c>
      <c r="KC13" s="20" t="str">
        <f t="shared" si="164"/>
        <v>4.0</v>
      </c>
      <c r="KD13" s="46">
        <v>4</v>
      </c>
      <c r="KE13" s="416">
        <v>4</v>
      </c>
      <c r="KF13" s="417">
        <v>8.3000000000000007</v>
      </c>
      <c r="KG13" s="65">
        <v>9</v>
      </c>
      <c r="KH13" s="65"/>
      <c r="KI13" s="17">
        <f t="shared" si="165"/>
        <v>8.6999999999999993</v>
      </c>
      <c r="KJ13" s="18">
        <f t="shared" si="166"/>
        <v>8.6999999999999993</v>
      </c>
      <c r="KK13" s="1029" t="str">
        <f t="shared" si="167"/>
        <v>8.7</v>
      </c>
      <c r="KL13" s="22" t="str">
        <f t="shared" si="168"/>
        <v>A</v>
      </c>
      <c r="KM13" s="20">
        <f t="shared" si="169"/>
        <v>4</v>
      </c>
      <c r="KN13" s="20" t="str">
        <f t="shared" si="170"/>
        <v>4.0</v>
      </c>
      <c r="KO13" s="46">
        <v>4</v>
      </c>
      <c r="KP13" s="416">
        <v>4</v>
      </c>
      <c r="KQ13" s="417">
        <v>8.6999999999999993</v>
      </c>
      <c r="KR13" s="65">
        <v>6</v>
      </c>
      <c r="KS13" s="65"/>
      <c r="KT13" s="17">
        <f t="shared" si="171"/>
        <v>7.1</v>
      </c>
      <c r="KU13" s="18">
        <f t="shared" si="172"/>
        <v>7.1</v>
      </c>
      <c r="KV13" s="1028" t="str">
        <f t="shared" si="173"/>
        <v>7.1</v>
      </c>
      <c r="KW13" s="22" t="str">
        <f t="shared" si="174"/>
        <v>B</v>
      </c>
      <c r="KX13" s="20">
        <f t="shared" si="175"/>
        <v>3</v>
      </c>
      <c r="KY13" s="20" t="str">
        <f t="shared" si="176"/>
        <v>3.0</v>
      </c>
      <c r="KZ13" s="46">
        <v>3</v>
      </c>
      <c r="LA13" s="416">
        <v>3</v>
      </c>
      <c r="LB13" s="417">
        <v>8.6999999999999993</v>
      </c>
      <c r="LC13" s="65">
        <v>8</v>
      </c>
      <c r="LD13" s="65"/>
      <c r="LE13" s="17">
        <f t="shared" si="177"/>
        <v>8.3000000000000007</v>
      </c>
      <c r="LF13" s="18">
        <f t="shared" si="178"/>
        <v>8.3000000000000007</v>
      </c>
      <c r="LG13" s="1029" t="str">
        <f t="shared" si="179"/>
        <v>8.3</v>
      </c>
      <c r="LH13" s="22" t="str">
        <f t="shared" si="180"/>
        <v>B+</v>
      </c>
      <c r="LI13" s="20">
        <f t="shared" si="181"/>
        <v>3.5</v>
      </c>
      <c r="LJ13" s="20" t="str">
        <f t="shared" si="182"/>
        <v>3.5</v>
      </c>
      <c r="LK13" s="46">
        <v>2</v>
      </c>
      <c r="LL13" s="416">
        <v>2</v>
      </c>
      <c r="LM13" s="417">
        <v>8.4</v>
      </c>
      <c r="LN13" s="599">
        <v>9</v>
      </c>
      <c r="LO13" s="599"/>
      <c r="LP13" s="17">
        <f t="shared" si="183"/>
        <v>8.8000000000000007</v>
      </c>
      <c r="LQ13" s="18">
        <f t="shared" si="184"/>
        <v>8.8000000000000007</v>
      </c>
      <c r="LR13" s="1028" t="str">
        <f t="shared" si="185"/>
        <v>8.8</v>
      </c>
      <c r="LS13" s="22" t="str">
        <f t="shared" si="186"/>
        <v>A</v>
      </c>
      <c r="LT13" s="20">
        <f t="shared" si="187"/>
        <v>4</v>
      </c>
      <c r="LU13" s="20" t="str">
        <f t="shared" si="188"/>
        <v>4.0</v>
      </c>
      <c r="LV13" s="46">
        <v>2</v>
      </c>
      <c r="LW13" s="416">
        <v>2</v>
      </c>
      <c r="LX13" s="417">
        <v>8.3000000000000007</v>
      </c>
      <c r="LY13" s="65">
        <v>9</v>
      </c>
      <c r="LZ13" s="65"/>
      <c r="MA13" s="17">
        <f t="shared" si="189"/>
        <v>8.6999999999999993</v>
      </c>
      <c r="MB13" s="18">
        <f t="shared" si="190"/>
        <v>8.6999999999999993</v>
      </c>
      <c r="MC13" s="1028" t="str">
        <f t="shared" si="191"/>
        <v>8.7</v>
      </c>
      <c r="MD13" s="22" t="str">
        <f t="shared" si="192"/>
        <v>A</v>
      </c>
      <c r="ME13" s="20">
        <f t="shared" si="193"/>
        <v>4</v>
      </c>
      <c r="MF13" s="20" t="str">
        <f t="shared" si="194"/>
        <v>4.0</v>
      </c>
      <c r="MG13" s="46">
        <v>3</v>
      </c>
      <c r="MH13" s="416">
        <v>3</v>
      </c>
      <c r="MI13" s="515">
        <f t="shared" si="195"/>
        <v>20</v>
      </c>
      <c r="MJ13" s="35">
        <f t="shared" si="196"/>
        <v>3.65</v>
      </c>
      <c r="MK13" s="36" t="str">
        <f t="shared" si="197"/>
        <v>3.65</v>
      </c>
      <c r="ML13" s="65" t="str">
        <f t="shared" si="198"/>
        <v>Lên lớp</v>
      </c>
      <c r="MM13" s="501">
        <f t="shared" si="199"/>
        <v>76</v>
      </c>
      <c r="MN13" s="35">
        <f t="shared" si="200"/>
        <v>3.5526315789473686</v>
      </c>
      <c r="MO13" s="36" t="str">
        <f t="shared" si="201"/>
        <v>3.55</v>
      </c>
      <c r="MP13" s="799">
        <f t="shared" si="202"/>
        <v>20</v>
      </c>
      <c r="MQ13" s="800">
        <f t="shared" si="203"/>
        <v>3.65</v>
      </c>
      <c r="MR13" s="801">
        <f t="shared" si="204"/>
        <v>76</v>
      </c>
      <c r="MS13" s="1031">
        <f t="shared" si="205"/>
        <v>8.2657894736842117</v>
      </c>
      <c r="MT13" s="802">
        <f t="shared" si="206"/>
        <v>3.5526315789473686</v>
      </c>
      <c r="MU13" s="65" t="str">
        <f t="shared" si="207"/>
        <v>Lên lớp</v>
      </c>
      <c r="MV13" s="225"/>
      <c r="MW13" s="417">
        <v>8.3000000000000007</v>
      </c>
      <c r="MX13" s="65">
        <v>7</v>
      </c>
      <c r="MY13" s="65"/>
      <c r="MZ13" s="17">
        <f t="shared" si="208"/>
        <v>7.5</v>
      </c>
      <c r="NA13" s="18">
        <f t="shared" si="209"/>
        <v>7.5</v>
      </c>
      <c r="NB13" s="1032" t="str">
        <f t="shared" si="210"/>
        <v>7.5</v>
      </c>
      <c r="NC13" s="22" t="str">
        <f t="shared" si="211"/>
        <v>B</v>
      </c>
      <c r="ND13" s="20">
        <f t="shared" si="212"/>
        <v>3</v>
      </c>
      <c r="NE13" s="20" t="str">
        <f t="shared" si="213"/>
        <v>3.0</v>
      </c>
      <c r="NF13" s="46">
        <v>4</v>
      </c>
      <c r="NG13" s="416">
        <v>4</v>
      </c>
      <c r="NH13" s="417">
        <v>8.9</v>
      </c>
      <c r="NI13" s="65">
        <v>8</v>
      </c>
      <c r="NJ13" s="65"/>
      <c r="NK13" s="17">
        <f t="shared" si="214"/>
        <v>8.4</v>
      </c>
      <c r="NL13" s="18">
        <f t="shared" si="215"/>
        <v>8.4</v>
      </c>
      <c r="NM13" s="1029" t="str">
        <f t="shared" si="216"/>
        <v>8.4</v>
      </c>
      <c r="NN13" s="22" t="str">
        <f t="shared" si="217"/>
        <v>B+</v>
      </c>
      <c r="NO13" s="20">
        <f t="shared" si="218"/>
        <v>3.5</v>
      </c>
      <c r="NP13" s="20" t="str">
        <f t="shared" si="219"/>
        <v>3.5</v>
      </c>
      <c r="NQ13" s="46">
        <v>3</v>
      </c>
      <c r="NR13" s="416">
        <v>3</v>
      </c>
      <c r="NS13" s="417">
        <v>9.4</v>
      </c>
      <c r="NT13" s="65">
        <v>9</v>
      </c>
      <c r="NU13" s="65"/>
      <c r="NV13" s="17">
        <f t="shared" si="220"/>
        <v>9.1999999999999993</v>
      </c>
      <c r="NW13" s="18">
        <f t="shared" si="221"/>
        <v>9.1999999999999993</v>
      </c>
      <c r="NX13" s="1029" t="str">
        <f t="shared" si="227"/>
        <v>9.2</v>
      </c>
      <c r="NY13" s="22" t="str">
        <f t="shared" si="222"/>
        <v>A</v>
      </c>
      <c r="NZ13" s="20">
        <f t="shared" si="223"/>
        <v>4</v>
      </c>
      <c r="OA13" s="20" t="str">
        <f t="shared" si="224"/>
        <v>4.0</v>
      </c>
      <c r="OB13" s="46">
        <v>2</v>
      </c>
      <c r="OC13" s="416">
        <v>2</v>
      </c>
      <c r="OD13" s="417">
        <v>9</v>
      </c>
      <c r="OE13" s="65">
        <v>9</v>
      </c>
      <c r="OF13" s="65"/>
      <c r="OG13" s="17">
        <f t="shared" si="228"/>
        <v>9</v>
      </c>
      <c r="OH13" s="18">
        <f t="shared" si="229"/>
        <v>9</v>
      </c>
      <c r="OI13" s="1032" t="str">
        <f t="shared" si="230"/>
        <v>9.0</v>
      </c>
      <c r="OJ13" s="22" t="str">
        <f t="shared" si="231"/>
        <v>A</v>
      </c>
      <c r="OK13" s="20">
        <f t="shared" si="232"/>
        <v>4</v>
      </c>
      <c r="OL13" s="20" t="str">
        <f t="shared" si="233"/>
        <v>4.0</v>
      </c>
      <c r="OM13" s="46">
        <v>3</v>
      </c>
      <c r="ON13" s="416">
        <v>3</v>
      </c>
      <c r="OO13" s="417">
        <v>9</v>
      </c>
      <c r="OP13" s="65">
        <v>9</v>
      </c>
      <c r="OQ13" s="65"/>
      <c r="OR13" s="17">
        <f t="shared" si="234"/>
        <v>9</v>
      </c>
      <c r="OS13" s="18">
        <f t="shared" si="235"/>
        <v>9</v>
      </c>
      <c r="OT13" s="1032" t="str">
        <f t="shared" si="236"/>
        <v>9.0</v>
      </c>
      <c r="OU13" s="22" t="str">
        <f t="shared" si="237"/>
        <v>A</v>
      </c>
      <c r="OV13" s="20">
        <f t="shared" si="238"/>
        <v>4</v>
      </c>
      <c r="OW13" s="20" t="str">
        <f t="shared" si="239"/>
        <v>4.0</v>
      </c>
      <c r="OX13" s="46">
        <v>4</v>
      </c>
      <c r="OY13" s="416">
        <v>4</v>
      </c>
      <c r="OZ13" s="515">
        <f t="shared" si="240"/>
        <v>16</v>
      </c>
      <c r="PA13" s="35">
        <f t="shared" si="241"/>
        <v>3.65625</v>
      </c>
      <c r="PB13" s="36" t="str">
        <f t="shared" si="242"/>
        <v>3.66</v>
      </c>
      <c r="PC13" s="65" t="str">
        <f t="shared" si="243"/>
        <v>Lên lớp</v>
      </c>
      <c r="PD13" s="501">
        <f t="shared" si="244"/>
        <v>92</v>
      </c>
      <c r="PE13" s="35">
        <f t="shared" si="245"/>
        <v>3.5706521739130435</v>
      </c>
      <c r="PF13" s="36" t="str">
        <f t="shared" si="246"/>
        <v>3.57</v>
      </c>
      <c r="PG13" s="799">
        <f t="shared" si="247"/>
        <v>16</v>
      </c>
      <c r="PH13" s="1105">
        <f t="shared" si="248"/>
        <v>8.5375000000000014</v>
      </c>
      <c r="PI13" s="800">
        <f t="shared" si="249"/>
        <v>3.65625</v>
      </c>
      <c r="PJ13" s="801">
        <f t="shared" si="250"/>
        <v>92</v>
      </c>
      <c r="PK13" s="1107">
        <f t="shared" si="251"/>
        <v>8.3130434782608695</v>
      </c>
      <c r="PL13" s="802">
        <f t="shared" si="252"/>
        <v>3.5706521739130435</v>
      </c>
      <c r="PM13" s="65" t="str">
        <f t="shared" si="253"/>
        <v>Lên lớp</v>
      </c>
      <c r="PN13" s="454"/>
      <c r="PO13" s="417">
        <v>8.6999999999999993</v>
      </c>
      <c r="PP13" s="599">
        <v>9</v>
      </c>
      <c r="PQ13" s="599"/>
      <c r="PR13" s="17">
        <f t="shared" si="254"/>
        <v>8.9</v>
      </c>
      <c r="PS13" s="18">
        <f t="shared" si="255"/>
        <v>8.9</v>
      </c>
      <c r="PT13" s="1032" t="str">
        <f t="shared" si="256"/>
        <v>8.9</v>
      </c>
      <c r="PU13" s="22" t="str">
        <f t="shared" si="257"/>
        <v>A</v>
      </c>
      <c r="PV13" s="20">
        <f t="shared" si="258"/>
        <v>4</v>
      </c>
      <c r="PW13" s="20" t="str">
        <f t="shared" si="259"/>
        <v>4.0</v>
      </c>
      <c r="PX13" s="46">
        <v>3</v>
      </c>
      <c r="PY13" s="416">
        <v>3</v>
      </c>
      <c r="PZ13" s="715">
        <v>8.4</v>
      </c>
      <c r="QA13" s="460">
        <v>8.1999999999999993</v>
      </c>
      <c r="QB13" s="1080">
        <f t="shared" si="260"/>
        <v>8.3000000000000007</v>
      </c>
      <c r="QC13" s="1192" t="str">
        <f t="shared" si="261"/>
        <v>8.3</v>
      </c>
      <c r="QD13" s="1147" t="str">
        <f t="shared" si="262"/>
        <v>B+</v>
      </c>
      <c r="QE13" s="1149">
        <f t="shared" si="263"/>
        <v>3.5</v>
      </c>
      <c r="QF13" s="1149" t="str">
        <f t="shared" si="264"/>
        <v>3.5</v>
      </c>
      <c r="QG13" s="1151">
        <v>5</v>
      </c>
      <c r="QH13" s="451">
        <v>5</v>
      </c>
      <c r="QI13" s="289">
        <f t="shared" si="265"/>
        <v>8</v>
      </c>
      <c r="QJ13" s="35">
        <f t="shared" si="266"/>
        <v>3.6875</v>
      </c>
      <c r="QK13" s="36" t="str">
        <f t="shared" si="267"/>
        <v>3.69</v>
      </c>
      <c r="QL13" s="1159" t="str">
        <f t="shared" si="268"/>
        <v>Lên lớp</v>
      </c>
      <c r="QM13" s="290">
        <f t="shared" si="269"/>
        <v>8</v>
      </c>
      <c r="QN13" s="291">
        <f xml:space="preserve"> (PV13*PY13+QE13*QH13)/QM13</f>
        <v>3.6875</v>
      </c>
    </row>
    <row r="14" spans="1:456" ht="18.75" customHeight="1">
      <c r="A14" s="108">
        <v>19</v>
      </c>
      <c r="B14" s="109" t="s">
        <v>156</v>
      </c>
      <c r="C14" s="114" t="s">
        <v>319</v>
      </c>
      <c r="D14" s="117" t="s">
        <v>182</v>
      </c>
      <c r="E14" s="120" t="s">
        <v>183</v>
      </c>
      <c r="F14" s="150"/>
      <c r="G14" s="110" t="s">
        <v>240</v>
      </c>
      <c r="H14" s="110" t="s">
        <v>34</v>
      </c>
      <c r="I14" s="111" t="s">
        <v>377</v>
      </c>
      <c r="J14" s="436">
        <v>5</v>
      </c>
      <c r="K14" s="327" t="str">
        <f t="shared" si="0"/>
        <v>5.0</v>
      </c>
      <c r="L14" s="465" t="str">
        <f t="shared" si="225"/>
        <v>D+</v>
      </c>
      <c r="M14" s="466">
        <f t="shared" si="226"/>
        <v>1.5</v>
      </c>
      <c r="N14" s="436" t="s">
        <v>521</v>
      </c>
      <c r="O14" s="327" t="str">
        <f t="shared" si="1"/>
        <v>Miễn</v>
      </c>
      <c r="P14" s="465" t="str">
        <f t="shared" si="2"/>
        <v>A</v>
      </c>
      <c r="Q14" s="466">
        <f t="shared" si="3"/>
        <v>4</v>
      </c>
      <c r="R14" s="12">
        <v>8</v>
      </c>
      <c r="S14" s="13">
        <v>9</v>
      </c>
      <c r="T14" s="14"/>
      <c r="U14" s="11">
        <f t="shared" si="4"/>
        <v>8.6</v>
      </c>
      <c r="V14" s="16">
        <f t="shared" si="5"/>
        <v>8.6</v>
      </c>
      <c r="W14" s="327" t="str">
        <f t="shared" si="6"/>
        <v>8.6</v>
      </c>
      <c r="X14" s="22" t="str">
        <f t="shared" si="7"/>
        <v>A</v>
      </c>
      <c r="Y14" s="20">
        <f t="shared" si="8"/>
        <v>4</v>
      </c>
      <c r="Z14" s="39" t="str">
        <f t="shared" si="9"/>
        <v>4.0</v>
      </c>
      <c r="AA14" s="46">
        <v>2</v>
      </c>
      <c r="AB14" s="92">
        <v>2</v>
      </c>
      <c r="AC14" s="12">
        <v>8.3000000000000007</v>
      </c>
      <c r="AD14" s="13">
        <v>7</v>
      </c>
      <c r="AE14" s="14"/>
      <c r="AF14" s="11">
        <f t="shared" si="10"/>
        <v>7.5</v>
      </c>
      <c r="AG14" s="16">
        <f t="shared" si="11"/>
        <v>7.5</v>
      </c>
      <c r="AH14" s="327" t="str">
        <f t="shared" si="12"/>
        <v>7.5</v>
      </c>
      <c r="AI14" s="22" t="str">
        <f t="shared" si="13"/>
        <v>B</v>
      </c>
      <c r="AJ14" s="20">
        <f t="shared" si="14"/>
        <v>3</v>
      </c>
      <c r="AK14" s="39" t="str">
        <f t="shared" si="15"/>
        <v>3.0</v>
      </c>
      <c r="AL14" s="8">
        <v>3</v>
      </c>
      <c r="AM14" s="298">
        <v>3</v>
      </c>
      <c r="AN14" s="12">
        <v>5.7</v>
      </c>
      <c r="AO14" s="13">
        <v>9</v>
      </c>
      <c r="AP14" s="14"/>
      <c r="AQ14" s="11">
        <f t="shared" si="16"/>
        <v>7.7</v>
      </c>
      <c r="AR14" s="16">
        <f t="shared" si="17"/>
        <v>7.7</v>
      </c>
      <c r="AS14" s="327" t="str">
        <f t="shared" si="18"/>
        <v>7.7</v>
      </c>
      <c r="AT14" s="22" t="str">
        <f t="shared" si="19"/>
        <v>B</v>
      </c>
      <c r="AU14" s="20">
        <f t="shared" si="20"/>
        <v>3</v>
      </c>
      <c r="AV14" s="39" t="str">
        <f t="shared" si="21"/>
        <v>3.0</v>
      </c>
      <c r="AW14" s="69">
        <v>3</v>
      </c>
      <c r="AX14" s="92">
        <v>3</v>
      </c>
      <c r="AY14" s="27">
        <v>6.7</v>
      </c>
      <c r="AZ14" s="28">
        <v>5</v>
      </c>
      <c r="BA14" s="29"/>
      <c r="BB14" s="11">
        <f t="shared" si="22"/>
        <v>5.7</v>
      </c>
      <c r="BC14" s="16">
        <f t="shared" si="23"/>
        <v>5.7</v>
      </c>
      <c r="BD14" s="327" t="str">
        <f t="shared" si="24"/>
        <v>5.7</v>
      </c>
      <c r="BE14" s="22" t="str">
        <f t="shared" si="25"/>
        <v>C</v>
      </c>
      <c r="BF14" s="20">
        <f t="shared" si="26"/>
        <v>2</v>
      </c>
      <c r="BG14" s="39" t="str">
        <f t="shared" si="27"/>
        <v>2.0</v>
      </c>
      <c r="BH14" s="46">
        <v>3</v>
      </c>
      <c r="BI14" s="92">
        <v>3</v>
      </c>
      <c r="BJ14" s="12">
        <v>8.3000000000000007</v>
      </c>
      <c r="BK14" s="13">
        <v>7</v>
      </c>
      <c r="BL14" s="14"/>
      <c r="BM14" s="11">
        <f t="shared" si="28"/>
        <v>7.5</v>
      </c>
      <c r="BN14" s="16">
        <f t="shared" si="29"/>
        <v>7.5</v>
      </c>
      <c r="BO14" s="327" t="str">
        <f t="shared" si="30"/>
        <v>7.5</v>
      </c>
      <c r="BP14" s="22" t="str">
        <f t="shared" si="31"/>
        <v>B</v>
      </c>
      <c r="BQ14" s="20">
        <f t="shared" si="32"/>
        <v>3</v>
      </c>
      <c r="BR14" s="39" t="str">
        <f t="shared" si="33"/>
        <v>3.0</v>
      </c>
      <c r="BS14" s="46">
        <v>5</v>
      </c>
      <c r="BT14" s="92">
        <v>5</v>
      </c>
      <c r="BU14" s="289">
        <f t="shared" si="34"/>
        <v>16</v>
      </c>
      <c r="BV14" s="35">
        <f t="shared" si="35"/>
        <v>2.9375</v>
      </c>
      <c r="BW14" s="36" t="str">
        <f t="shared" si="36"/>
        <v>2.94</v>
      </c>
      <c r="BX14" s="37" t="str">
        <f t="shared" si="37"/>
        <v>Lên lớp</v>
      </c>
      <c r="BY14" s="290">
        <f t="shared" si="38"/>
        <v>16</v>
      </c>
      <c r="BZ14" s="291">
        <f t="shared" si="39"/>
        <v>2.9375</v>
      </c>
      <c r="CA14" s="37" t="str">
        <f t="shared" si="40"/>
        <v>Lên lớp</v>
      </c>
      <c r="CB14" s="391"/>
      <c r="CC14" s="337">
        <v>8</v>
      </c>
      <c r="CD14" s="65">
        <v>6</v>
      </c>
      <c r="CE14" s="65"/>
      <c r="CF14" s="17">
        <f t="shared" si="41"/>
        <v>6.8</v>
      </c>
      <c r="CG14" s="18">
        <f t="shared" si="42"/>
        <v>6.8</v>
      </c>
      <c r="CH14" s="323" t="str">
        <f t="shared" si="43"/>
        <v>6.8</v>
      </c>
      <c r="CI14" s="22" t="str">
        <f t="shared" si="44"/>
        <v>C+</v>
      </c>
      <c r="CJ14" s="20">
        <f t="shared" si="45"/>
        <v>2.5</v>
      </c>
      <c r="CK14" s="20" t="str">
        <f t="shared" si="46"/>
        <v>2.5</v>
      </c>
      <c r="CL14" s="46">
        <v>3</v>
      </c>
      <c r="CM14" s="95">
        <v>3</v>
      </c>
      <c r="CN14" s="417">
        <v>6.1</v>
      </c>
      <c r="CO14" s="65">
        <v>8</v>
      </c>
      <c r="CP14" s="65"/>
      <c r="CQ14" s="17">
        <f t="shared" si="47"/>
        <v>7.2</v>
      </c>
      <c r="CR14" s="18">
        <f t="shared" si="48"/>
        <v>7.2</v>
      </c>
      <c r="CS14" s="323" t="str">
        <f t="shared" si="49"/>
        <v>7.2</v>
      </c>
      <c r="CT14" s="22" t="str">
        <f t="shared" si="50"/>
        <v>B</v>
      </c>
      <c r="CU14" s="20">
        <f t="shared" si="51"/>
        <v>3</v>
      </c>
      <c r="CV14" s="20" t="str">
        <f t="shared" si="52"/>
        <v>3.0</v>
      </c>
      <c r="CW14" s="46">
        <v>3</v>
      </c>
      <c r="CX14" s="416">
        <v>3</v>
      </c>
      <c r="CY14" s="417">
        <v>8.1999999999999993</v>
      </c>
      <c r="CZ14" s="86">
        <v>8</v>
      </c>
      <c r="DA14" s="45"/>
      <c r="DB14" s="17">
        <f t="shared" si="53"/>
        <v>8.1</v>
      </c>
      <c r="DC14" s="18">
        <f t="shared" si="54"/>
        <v>8.1</v>
      </c>
      <c r="DD14" s="1028" t="str">
        <f t="shared" si="55"/>
        <v>8.1</v>
      </c>
      <c r="DE14" s="22" t="str">
        <f t="shared" si="56"/>
        <v>B+</v>
      </c>
      <c r="DF14" s="20">
        <f t="shared" si="57"/>
        <v>3.5</v>
      </c>
      <c r="DG14" s="20" t="str">
        <f t="shared" si="58"/>
        <v>3.5</v>
      </c>
      <c r="DH14" s="46">
        <v>2</v>
      </c>
      <c r="DI14" s="416">
        <v>2</v>
      </c>
      <c r="DJ14" s="417">
        <v>6.6</v>
      </c>
      <c r="DK14" s="86">
        <v>8</v>
      </c>
      <c r="DL14" s="45"/>
      <c r="DM14" s="17">
        <f t="shared" si="59"/>
        <v>7.4</v>
      </c>
      <c r="DN14" s="18">
        <f t="shared" si="60"/>
        <v>7.4</v>
      </c>
      <c r="DO14" s="1028" t="str">
        <f t="shared" si="61"/>
        <v>7.4</v>
      </c>
      <c r="DP14" s="22" t="str">
        <f t="shared" si="62"/>
        <v>B</v>
      </c>
      <c r="DQ14" s="20">
        <f t="shared" si="63"/>
        <v>3</v>
      </c>
      <c r="DR14" s="20" t="str">
        <f t="shared" si="64"/>
        <v>3.0</v>
      </c>
      <c r="DS14" s="46">
        <v>3</v>
      </c>
      <c r="DT14" s="416">
        <v>3</v>
      </c>
      <c r="DU14" s="417">
        <v>8.4</v>
      </c>
      <c r="DV14" s="86">
        <v>7</v>
      </c>
      <c r="DW14" s="45"/>
      <c r="DX14" s="17">
        <f t="shared" si="65"/>
        <v>7.6</v>
      </c>
      <c r="DY14" s="18">
        <f t="shared" si="66"/>
        <v>7.6</v>
      </c>
      <c r="DZ14" s="1028" t="str">
        <f t="shared" si="67"/>
        <v>7.6</v>
      </c>
      <c r="EA14" s="22" t="str">
        <f t="shared" si="68"/>
        <v>B</v>
      </c>
      <c r="EB14" s="20">
        <f t="shared" si="69"/>
        <v>3</v>
      </c>
      <c r="EC14" s="20" t="str">
        <f t="shared" si="70"/>
        <v>3.0</v>
      </c>
      <c r="ED14" s="46">
        <v>2</v>
      </c>
      <c r="EE14" s="416">
        <v>2</v>
      </c>
      <c r="EF14" s="417">
        <v>8.4</v>
      </c>
      <c r="EG14" s="86">
        <v>8</v>
      </c>
      <c r="EH14" s="45"/>
      <c r="EI14" s="17">
        <f t="shared" si="71"/>
        <v>8.1999999999999993</v>
      </c>
      <c r="EJ14" s="18">
        <f t="shared" si="72"/>
        <v>8.1999999999999993</v>
      </c>
      <c r="EK14" s="1028" t="str">
        <f t="shared" si="73"/>
        <v>8.2</v>
      </c>
      <c r="EL14" s="22" t="str">
        <f t="shared" si="74"/>
        <v>B+</v>
      </c>
      <c r="EM14" s="20">
        <f t="shared" si="75"/>
        <v>3.5</v>
      </c>
      <c r="EN14" s="20" t="str">
        <f t="shared" si="76"/>
        <v>3.5</v>
      </c>
      <c r="EO14" s="46">
        <v>2</v>
      </c>
      <c r="EP14" s="416">
        <v>2</v>
      </c>
      <c r="EQ14" s="417">
        <v>7.4</v>
      </c>
      <c r="ER14" s="86">
        <v>7</v>
      </c>
      <c r="ES14" s="65"/>
      <c r="ET14" s="17">
        <f t="shared" si="77"/>
        <v>7.2</v>
      </c>
      <c r="EU14" s="18">
        <f t="shared" si="78"/>
        <v>7.2</v>
      </c>
      <c r="EV14" s="1028" t="str">
        <f t="shared" si="79"/>
        <v>7.2</v>
      </c>
      <c r="EW14" s="22" t="str">
        <f t="shared" si="80"/>
        <v>B</v>
      </c>
      <c r="EX14" s="20">
        <f t="shared" si="81"/>
        <v>3</v>
      </c>
      <c r="EY14" s="20" t="str">
        <f t="shared" si="82"/>
        <v>3.0</v>
      </c>
      <c r="EZ14" s="46">
        <v>2</v>
      </c>
      <c r="FA14" s="416">
        <v>2</v>
      </c>
      <c r="FB14" s="515">
        <f t="shared" si="83"/>
        <v>17</v>
      </c>
      <c r="FC14" s="35">
        <f t="shared" si="84"/>
        <v>3.0294117647058822</v>
      </c>
      <c r="FD14" s="36" t="str">
        <f t="shared" si="85"/>
        <v>3.03</v>
      </c>
      <c r="FE14" s="86" t="str">
        <f t="shared" si="86"/>
        <v>Lên lớp</v>
      </c>
      <c r="FF14" s="501">
        <f t="shared" si="87"/>
        <v>33</v>
      </c>
      <c r="FG14" s="35">
        <f t="shared" si="88"/>
        <v>2.9848484848484849</v>
      </c>
      <c r="FH14" s="36" t="str">
        <f t="shared" si="89"/>
        <v>2.98</v>
      </c>
      <c r="FI14" s="530">
        <f t="shared" si="90"/>
        <v>33</v>
      </c>
      <c r="FJ14" s="502">
        <f t="shared" si="91"/>
        <v>2.9848484848484849</v>
      </c>
      <c r="FK14" s="503" t="str">
        <f t="shared" si="92"/>
        <v>Lên lớp</v>
      </c>
      <c r="FL14" s="542"/>
      <c r="FM14" s="417">
        <v>8.8000000000000007</v>
      </c>
      <c r="FN14" s="86">
        <v>9</v>
      </c>
      <c r="FO14" s="65"/>
      <c r="FP14" s="17">
        <f t="shared" si="93"/>
        <v>8.9</v>
      </c>
      <c r="FQ14" s="18">
        <f t="shared" si="94"/>
        <v>8.9</v>
      </c>
      <c r="FR14" s="1028" t="str">
        <f t="shared" si="95"/>
        <v>8.9</v>
      </c>
      <c r="FS14" s="22" t="str">
        <f t="shared" si="96"/>
        <v>A</v>
      </c>
      <c r="FT14" s="20">
        <f t="shared" si="97"/>
        <v>4</v>
      </c>
      <c r="FU14" s="20" t="str">
        <f t="shared" si="98"/>
        <v>4.0</v>
      </c>
      <c r="FV14" s="46">
        <v>2</v>
      </c>
      <c r="FW14" s="416">
        <v>2</v>
      </c>
      <c r="FX14" s="585">
        <v>7</v>
      </c>
      <c r="FY14" s="604">
        <v>7</v>
      </c>
      <c r="FZ14" s="604"/>
      <c r="GA14" s="17">
        <f t="shared" si="99"/>
        <v>7</v>
      </c>
      <c r="GB14" s="18">
        <f t="shared" si="100"/>
        <v>7</v>
      </c>
      <c r="GC14" s="1029" t="str">
        <f t="shared" si="101"/>
        <v>7.0</v>
      </c>
      <c r="GD14" s="22" t="str">
        <f t="shared" si="102"/>
        <v>B</v>
      </c>
      <c r="GE14" s="20">
        <f t="shared" si="103"/>
        <v>3</v>
      </c>
      <c r="GF14" s="20" t="str">
        <f t="shared" si="104"/>
        <v>3.0</v>
      </c>
      <c r="GG14" s="46">
        <v>2</v>
      </c>
      <c r="GH14" s="416">
        <v>2</v>
      </c>
      <c r="GI14" s="417">
        <v>7.4</v>
      </c>
      <c r="GJ14" s="65">
        <v>9</v>
      </c>
      <c r="GK14" s="65"/>
      <c r="GL14" s="17">
        <f t="shared" si="105"/>
        <v>8.4</v>
      </c>
      <c r="GM14" s="18">
        <f t="shared" si="106"/>
        <v>8.4</v>
      </c>
      <c r="GN14" s="1029" t="str">
        <f t="shared" si="107"/>
        <v>8.4</v>
      </c>
      <c r="GO14" s="22" t="str">
        <f t="shared" si="108"/>
        <v>B+</v>
      </c>
      <c r="GP14" s="20">
        <f t="shared" si="109"/>
        <v>3.5</v>
      </c>
      <c r="GQ14" s="20" t="str">
        <f t="shared" si="110"/>
        <v>3.5</v>
      </c>
      <c r="GR14" s="46">
        <v>3</v>
      </c>
      <c r="GS14" s="416">
        <v>3</v>
      </c>
      <c r="GT14" s="417">
        <v>6.9</v>
      </c>
      <c r="GU14" s="599">
        <v>8</v>
      </c>
      <c r="GV14" s="599"/>
      <c r="GW14" s="17">
        <f t="shared" si="111"/>
        <v>7.6</v>
      </c>
      <c r="GX14" s="18">
        <f t="shared" si="112"/>
        <v>7.6</v>
      </c>
      <c r="GY14" s="1028" t="str">
        <f t="shared" si="113"/>
        <v>7.6</v>
      </c>
      <c r="GZ14" s="22" t="str">
        <f t="shared" si="114"/>
        <v>B</v>
      </c>
      <c r="HA14" s="20">
        <f t="shared" si="115"/>
        <v>3</v>
      </c>
      <c r="HB14" s="20" t="str">
        <f t="shared" si="116"/>
        <v>3.0</v>
      </c>
      <c r="HC14" s="46">
        <v>4</v>
      </c>
      <c r="HD14" s="416">
        <v>4</v>
      </c>
      <c r="HE14" s="417">
        <v>9</v>
      </c>
      <c r="HF14" s="65">
        <v>7</v>
      </c>
      <c r="HG14" s="65"/>
      <c r="HH14" s="17">
        <f t="shared" si="117"/>
        <v>7.8</v>
      </c>
      <c r="HI14" s="18">
        <f t="shared" si="118"/>
        <v>7.8</v>
      </c>
      <c r="HJ14" s="1029" t="str">
        <f t="shared" si="119"/>
        <v>7.8</v>
      </c>
      <c r="HK14" s="22" t="str">
        <f t="shared" si="120"/>
        <v>B</v>
      </c>
      <c r="HL14" s="20">
        <f t="shared" si="121"/>
        <v>3</v>
      </c>
      <c r="HM14" s="20" t="str">
        <f t="shared" si="122"/>
        <v>3.0</v>
      </c>
      <c r="HN14" s="46">
        <v>2</v>
      </c>
      <c r="HO14" s="416">
        <v>2</v>
      </c>
      <c r="HP14" s="823">
        <v>7.6</v>
      </c>
      <c r="HQ14" s="602">
        <v>7</v>
      </c>
      <c r="HR14" s="602"/>
      <c r="HS14" s="685">
        <f t="shared" si="123"/>
        <v>7.2</v>
      </c>
      <c r="HT14" s="686">
        <f t="shared" si="124"/>
        <v>7.2</v>
      </c>
      <c r="HU14" s="1028" t="str">
        <f t="shared" si="125"/>
        <v>7.2</v>
      </c>
      <c r="HV14" s="669" t="str">
        <f t="shared" si="126"/>
        <v>B</v>
      </c>
      <c r="HW14" s="20">
        <f t="shared" si="127"/>
        <v>3</v>
      </c>
      <c r="HX14" s="20" t="str">
        <f t="shared" si="128"/>
        <v>3.0</v>
      </c>
      <c r="HY14" s="46">
        <v>3</v>
      </c>
      <c r="HZ14" s="416">
        <v>3</v>
      </c>
      <c r="IA14" s="823">
        <v>8.1999999999999993</v>
      </c>
      <c r="IB14" s="602">
        <v>7</v>
      </c>
      <c r="IC14" s="602"/>
      <c r="ID14" s="685">
        <f t="shared" si="129"/>
        <v>7.5</v>
      </c>
      <c r="IE14" s="686">
        <f t="shared" si="130"/>
        <v>7.5</v>
      </c>
      <c r="IF14" s="1077" t="str">
        <f t="shared" si="131"/>
        <v>7.5</v>
      </c>
      <c r="IG14" s="669" t="str">
        <f t="shared" si="132"/>
        <v>B</v>
      </c>
      <c r="IH14" s="20">
        <f t="shared" si="133"/>
        <v>3</v>
      </c>
      <c r="II14" s="20" t="str">
        <f t="shared" si="134"/>
        <v>3.0</v>
      </c>
      <c r="IJ14" s="46">
        <v>3</v>
      </c>
      <c r="IK14" s="416">
        <v>3</v>
      </c>
      <c r="IL14" s="1082">
        <v>7.6</v>
      </c>
      <c r="IM14" s="608"/>
      <c r="IN14" s="602">
        <v>5</v>
      </c>
      <c r="IO14" s="685">
        <f t="shared" si="135"/>
        <v>3</v>
      </c>
      <c r="IP14" s="686">
        <f t="shared" si="136"/>
        <v>6</v>
      </c>
      <c r="IQ14" s="1077" t="str">
        <f t="shared" si="137"/>
        <v>6.0</v>
      </c>
      <c r="IR14" s="669" t="str">
        <f t="shared" si="138"/>
        <v>C</v>
      </c>
      <c r="IS14" s="20">
        <f t="shared" si="139"/>
        <v>2</v>
      </c>
      <c r="IT14" s="20" t="str">
        <f t="shared" si="140"/>
        <v>2.0</v>
      </c>
      <c r="IU14" s="46">
        <v>4</v>
      </c>
      <c r="IV14" s="416">
        <v>4</v>
      </c>
      <c r="IW14" s="681">
        <f t="shared" si="141"/>
        <v>23</v>
      </c>
      <c r="IX14" s="682">
        <f t="shared" si="142"/>
        <v>2.9782608695652173</v>
      </c>
      <c r="IY14" s="683" t="str">
        <f t="shared" si="143"/>
        <v>2.98</v>
      </c>
      <c r="IZ14" s="37" t="str">
        <f t="shared" si="144"/>
        <v>Lên lớp</v>
      </c>
      <c r="JA14" s="501">
        <f t="shared" si="145"/>
        <v>56</v>
      </c>
      <c r="JB14" s="690">
        <f t="shared" si="146"/>
        <v>2.9821428571428572</v>
      </c>
      <c r="JC14" s="36" t="str">
        <f t="shared" si="147"/>
        <v>2.98</v>
      </c>
      <c r="JD14" s="290">
        <f t="shared" si="148"/>
        <v>23</v>
      </c>
      <c r="JE14" s="291">
        <f t="shared" si="149"/>
        <v>2.9782608695652173</v>
      </c>
      <c r="JF14" s="679">
        <f t="shared" si="150"/>
        <v>56</v>
      </c>
      <c r="JG14" s="680">
        <f t="shared" si="151"/>
        <v>2.9821428571428572</v>
      </c>
      <c r="JH14" s="37" t="str">
        <f t="shared" si="152"/>
        <v>Lên lớp</v>
      </c>
      <c r="JJ14" s="417">
        <v>7.8</v>
      </c>
      <c r="JK14" s="65">
        <v>6</v>
      </c>
      <c r="JL14" s="65"/>
      <c r="JM14" s="17">
        <f t="shared" si="153"/>
        <v>6.7</v>
      </c>
      <c r="JN14" s="18">
        <f t="shared" si="154"/>
        <v>6.7</v>
      </c>
      <c r="JO14" s="1028" t="str">
        <f t="shared" si="155"/>
        <v>6.7</v>
      </c>
      <c r="JP14" s="22" t="str">
        <f t="shared" si="156"/>
        <v>C+</v>
      </c>
      <c r="JQ14" s="20">
        <f t="shared" si="157"/>
        <v>2.5</v>
      </c>
      <c r="JR14" s="20" t="str">
        <f t="shared" si="158"/>
        <v>2.5</v>
      </c>
      <c r="JS14" s="46">
        <v>2</v>
      </c>
      <c r="JT14" s="416">
        <v>2</v>
      </c>
      <c r="JU14" s="660">
        <v>8.6999999999999993</v>
      </c>
      <c r="JV14" s="65">
        <v>8</v>
      </c>
      <c r="JW14" s="65"/>
      <c r="JX14" s="17">
        <f t="shared" si="159"/>
        <v>8.3000000000000007</v>
      </c>
      <c r="JY14" s="18">
        <f t="shared" si="160"/>
        <v>8.3000000000000007</v>
      </c>
      <c r="JZ14" s="1028" t="str">
        <f t="shared" si="161"/>
        <v>8.3</v>
      </c>
      <c r="KA14" s="22" t="str">
        <f t="shared" si="162"/>
        <v>B+</v>
      </c>
      <c r="KB14" s="20">
        <f t="shared" si="163"/>
        <v>3.5</v>
      </c>
      <c r="KC14" s="20" t="str">
        <f t="shared" si="164"/>
        <v>3.5</v>
      </c>
      <c r="KD14" s="46">
        <v>4</v>
      </c>
      <c r="KE14" s="416">
        <v>4</v>
      </c>
      <c r="KF14" s="417">
        <v>7</v>
      </c>
      <c r="KG14" s="65">
        <v>5</v>
      </c>
      <c r="KH14" s="65"/>
      <c r="KI14" s="17">
        <f t="shared" si="165"/>
        <v>5.8</v>
      </c>
      <c r="KJ14" s="18">
        <f t="shared" si="166"/>
        <v>5.8</v>
      </c>
      <c r="KK14" s="1029" t="str">
        <f t="shared" si="167"/>
        <v>5.8</v>
      </c>
      <c r="KL14" s="22" t="str">
        <f t="shared" si="168"/>
        <v>C</v>
      </c>
      <c r="KM14" s="20">
        <f t="shared" si="169"/>
        <v>2</v>
      </c>
      <c r="KN14" s="20" t="str">
        <f t="shared" si="170"/>
        <v>2.0</v>
      </c>
      <c r="KO14" s="46">
        <v>4</v>
      </c>
      <c r="KP14" s="416">
        <v>4</v>
      </c>
      <c r="KQ14" s="417">
        <v>8.3000000000000007</v>
      </c>
      <c r="KR14" s="65">
        <v>5</v>
      </c>
      <c r="KS14" s="65"/>
      <c r="KT14" s="17">
        <f t="shared" si="171"/>
        <v>6.3</v>
      </c>
      <c r="KU14" s="18">
        <f t="shared" si="172"/>
        <v>6.3</v>
      </c>
      <c r="KV14" s="1028" t="str">
        <f t="shared" si="173"/>
        <v>6.3</v>
      </c>
      <c r="KW14" s="22" t="str">
        <f t="shared" si="174"/>
        <v>C</v>
      </c>
      <c r="KX14" s="20">
        <f t="shared" si="175"/>
        <v>2</v>
      </c>
      <c r="KY14" s="20" t="str">
        <f t="shared" si="176"/>
        <v>2.0</v>
      </c>
      <c r="KZ14" s="46">
        <v>3</v>
      </c>
      <c r="LA14" s="416">
        <v>3</v>
      </c>
      <c r="LB14" s="417">
        <v>7.3</v>
      </c>
      <c r="LC14" s="65">
        <v>7</v>
      </c>
      <c r="LD14" s="65"/>
      <c r="LE14" s="17">
        <f t="shared" si="177"/>
        <v>7.1</v>
      </c>
      <c r="LF14" s="18">
        <f t="shared" si="178"/>
        <v>7.1</v>
      </c>
      <c r="LG14" s="1029" t="str">
        <f t="shared" si="179"/>
        <v>7.1</v>
      </c>
      <c r="LH14" s="22" t="str">
        <f t="shared" si="180"/>
        <v>B</v>
      </c>
      <c r="LI14" s="20">
        <f t="shared" si="181"/>
        <v>3</v>
      </c>
      <c r="LJ14" s="20" t="str">
        <f t="shared" si="182"/>
        <v>3.0</v>
      </c>
      <c r="LK14" s="46">
        <v>2</v>
      </c>
      <c r="LL14" s="416">
        <v>2</v>
      </c>
      <c r="LM14" s="417">
        <v>7.3</v>
      </c>
      <c r="LN14" s="599">
        <v>7</v>
      </c>
      <c r="LO14" s="599"/>
      <c r="LP14" s="17">
        <f t="shared" si="183"/>
        <v>7.1</v>
      </c>
      <c r="LQ14" s="18">
        <f t="shared" si="184"/>
        <v>7.1</v>
      </c>
      <c r="LR14" s="1028" t="str">
        <f t="shared" si="185"/>
        <v>7.1</v>
      </c>
      <c r="LS14" s="22" t="str">
        <f t="shared" si="186"/>
        <v>B</v>
      </c>
      <c r="LT14" s="20">
        <f t="shared" si="187"/>
        <v>3</v>
      </c>
      <c r="LU14" s="20" t="str">
        <f t="shared" si="188"/>
        <v>3.0</v>
      </c>
      <c r="LV14" s="46">
        <v>2</v>
      </c>
      <c r="LW14" s="416">
        <v>2</v>
      </c>
      <c r="LX14" s="417">
        <v>7.7</v>
      </c>
      <c r="LY14" s="65">
        <v>7</v>
      </c>
      <c r="LZ14" s="65"/>
      <c r="MA14" s="17">
        <f t="shared" si="189"/>
        <v>7.3</v>
      </c>
      <c r="MB14" s="18">
        <f t="shared" si="190"/>
        <v>7.3</v>
      </c>
      <c r="MC14" s="1028" t="str">
        <f t="shared" si="191"/>
        <v>7.3</v>
      </c>
      <c r="MD14" s="22" t="str">
        <f t="shared" si="192"/>
        <v>B</v>
      </c>
      <c r="ME14" s="20">
        <f t="shared" si="193"/>
        <v>3</v>
      </c>
      <c r="MF14" s="20" t="str">
        <f t="shared" si="194"/>
        <v>3.0</v>
      </c>
      <c r="MG14" s="46">
        <v>3</v>
      </c>
      <c r="MH14" s="416">
        <v>3</v>
      </c>
      <c r="MI14" s="515">
        <f t="shared" si="195"/>
        <v>20</v>
      </c>
      <c r="MJ14" s="35">
        <f t="shared" si="196"/>
        <v>2.7</v>
      </c>
      <c r="MK14" s="36" t="str">
        <f t="shared" si="197"/>
        <v>2.70</v>
      </c>
      <c r="ML14" s="65" t="str">
        <f t="shared" si="198"/>
        <v>Lên lớp</v>
      </c>
      <c r="MM14" s="501">
        <f t="shared" si="199"/>
        <v>76</v>
      </c>
      <c r="MN14" s="35">
        <f t="shared" si="200"/>
        <v>2.9078947368421053</v>
      </c>
      <c r="MO14" s="36" t="str">
        <f t="shared" si="201"/>
        <v>2.91</v>
      </c>
      <c r="MP14" s="799">
        <f t="shared" si="202"/>
        <v>20</v>
      </c>
      <c r="MQ14" s="800">
        <f t="shared" si="203"/>
        <v>2.7</v>
      </c>
      <c r="MR14" s="801">
        <f t="shared" si="204"/>
        <v>76</v>
      </c>
      <c r="MS14" s="1031">
        <f t="shared" si="205"/>
        <v>7.2881578947368419</v>
      </c>
      <c r="MT14" s="802">
        <f t="shared" si="206"/>
        <v>2.9078947368421053</v>
      </c>
      <c r="MU14" s="65" t="str">
        <f t="shared" si="207"/>
        <v>Lên lớp</v>
      </c>
      <c r="MV14" s="225"/>
      <c r="MW14" s="417">
        <v>7.9</v>
      </c>
      <c r="MX14" s="65">
        <v>9</v>
      </c>
      <c r="MY14" s="65"/>
      <c r="MZ14" s="17">
        <f t="shared" si="208"/>
        <v>8.6</v>
      </c>
      <c r="NA14" s="18">
        <f t="shared" si="209"/>
        <v>8.6</v>
      </c>
      <c r="NB14" s="1032" t="str">
        <f t="shared" si="210"/>
        <v>8.6</v>
      </c>
      <c r="NC14" s="22" t="str">
        <f t="shared" si="211"/>
        <v>A</v>
      </c>
      <c r="ND14" s="20">
        <f t="shared" si="212"/>
        <v>4</v>
      </c>
      <c r="NE14" s="20" t="str">
        <f t="shared" si="213"/>
        <v>4.0</v>
      </c>
      <c r="NF14" s="46">
        <v>4</v>
      </c>
      <c r="NG14" s="416">
        <v>4</v>
      </c>
      <c r="NH14" s="417">
        <v>7.7</v>
      </c>
      <c r="NI14" s="65">
        <v>8</v>
      </c>
      <c r="NJ14" s="65"/>
      <c r="NK14" s="17">
        <f t="shared" si="214"/>
        <v>7.9</v>
      </c>
      <c r="NL14" s="18">
        <f t="shared" si="215"/>
        <v>7.9</v>
      </c>
      <c r="NM14" s="1029" t="str">
        <f t="shared" si="216"/>
        <v>7.9</v>
      </c>
      <c r="NN14" s="22" t="str">
        <f t="shared" si="217"/>
        <v>B</v>
      </c>
      <c r="NO14" s="20">
        <f t="shared" si="218"/>
        <v>3</v>
      </c>
      <c r="NP14" s="20" t="str">
        <f t="shared" si="219"/>
        <v>3.0</v>
      </c>
      <c r="NQ14" s="46">
        <v>3</v>
      </c>
      <c r="NR14" s="416">
        <v>3</v>
      </c>
      <c r="NS14" s="417">
        <v>9.4</v>
      </c>
      <c r="NT14" s="65">
        <v>9</v>
      </c>
      <c r="NU14" s="65"/>
      <c r="NV14" s="17">
        <f t="shared" si="220"/>
        <v>9.1999999999999993</v>
      </c>
      <c r="NW14" s="18">
        <f t="shared" si="221"/>
        <v>9.1999999999999993</v>
      </c>
      <c r="NX14" s="1029" t="str">
        <f t="shared" si="227"/>
        <v>9.2</v>
      </c>
      <c r="NY14" s="22" t="str">
        <f t="shared" si="222"/>
        <v>A</v>
      </c>
      <c r="NZ14" s="20">
        <f t="shared" si="223"/>
        <v>4</v>
      </c>
      <c r="OA14" s="20" t="str">
        <f t="shared" si="224"/>
        <v>4.0</v>
      </c>
      <c r="OB14" s="46">
        <v>2</v>
      </c>
      <c r="OC14" s="416">
        <v>2</v>
      </c>
      <c r="OD14" s="417">
        <v>7.5</v>
      </c>
      <c r="OE14" s="65">
        <v>8</v>
      </c>
      <c r="OF14" s="65"/>
      <c r="OG14" s="17">
        <f t="shared" si="228"/>
        <v>7.8</v>
      </c>
      <c r="OH14" s="18">
        <f t="shared" si="229"/>
        <v>7.8</v>
      </c>
      <c r="OI14" s="1032" t="str">
        <f t="shared" si="230"/>
        <v>7.8</v>
      </c>
      <c r="OJ14" s="22" t="str">
        <f t="shared" si="231"/>
        <v>B</v>
      </c>
      <c r="OK14" s="20">
        <f t="shared" si="232"/>
        <v>3</v>
      </c>
      <c r="OL14" s="20" t="str">
        <f t="shared" si="233"/>
        <v>3.0</v>
      </c>
      <c r="OM14" s="46">
        <v>3</v>
      </c>
      <c r="ON14" s="416">
        <v>3</v>
      </c>
      <c r="OO14" s="417">
        <v>7.7</v>
      </c>
      <c r="OP14" s="65">
        <v>8</v>
      </c>
      <c r="OQ14" s="65"/>
      <c r="OR14" s="17">
        <f t="shared" si="234"/>
        <v>7.9</v>
      </c>
      <c r="OS14" s="18">
        <f t="shared" si="235"/>
        <v>7.9</v>
      </c>
      <c r="OT14" s="1032" t="str">
        <f t="shared" si="236"/>
        <v>7.9</v>
      </c>
      <c r="OU14" s="22" t="str">
        <f t="shared" si="237"/>
        <v>B</v>
      </c>
      <c r="OV14" s="20">
        <f t="shared" si="238"/>
        <v>3</v>
      </c>
      <c r="OW14" s="20" t="str">
        <f t="shared" si="239"/>
        <v>3.0</v>
      </c>
      <c r="OX14" s="46">
        <v>4</v>
      </c>
      <c r="OY14" s="416">
        <v>4</v>
      </c>
      <c r="OZ14" s="515">
        <f t="shared" si="240"/>
        <v>16</v>
      </c>
      <c r="PA14" s="35">
        <f t="shared" si="241"/>
        <v>3.375</v>
      </c>
      <c r="PB14" s="36" t="str">
        <f t="shared" si="242"/>
        <v>3.38</v>
      </c>
      <c r="PC14" s="65" t="str">
        <f t="shared" si="243"/>
        <v>Lên lớp</v>
      </c>
      <c r="PD14" s="501">
        <f t="shared" si="244"/>
        <v>92</v>
      </c>
      <c r="PE14" s="35">
        <f t="shared" si="245"/>
        <v>2.9891304347826089</v>
      </c>
      <c r="PF14" s="36" t="str">
        <f t="shared" si="246"/>
        <v>2.99</v>
      </c>
      <c r="PG14" s="799">
        <f t="shared" si="247"/>
        <v>16</v>
      </c>
      <c r="PH14" s="1105">
        <f t="shared" si="248"/>
        <v>8.21875</v>
      </c>
      <c r="PI14" s="800">
        <f t="shared" si="249"/>
        <v>3.375</v>
      </c>
      <c r="PJ14" s="801">
        <f t="shared" si="250"/>
        <v>92</v>
      </c>
      <c r="PK14" s="1107">
        <f t="shared" si="251"/>
        <v>7.45</v>
      </c>
      <c r="PL14" s="802">
        <f t="shared" si="252"/>
        <v>2.9891304347826089</v>
      </c>
      <c r="PM14" s="65" t="str">
        <f t="shared" si="253"/>
        <v>Lên lớp</v>
      </c>
      <c r="PN14" s="454"/>
      <c r="PO14" s="417">
        <v>7</v>
      </c>
      <c r="PP14" s="599">
        <v>7</v>
      </c>
      <c r="PQ14" s="599"/>
      <c r="PR14" s="17">
        <f t="shared" si="254"/>
        <v>7</v>
      </c>
      <c r="PS14" s="18">
        <f t="shared" si="255"/>
        <v>7</v>
      </c>
      <c r="PT14" s="1032" t="str">
        <f t="shared" si="256"/>
        <v>7.0</v>
      </c>
      <c r="PU14" s="22" t="str">
        <f t="shared" si="257"/>
        <v>B</v>
      </c>
      <c r="PV14" s="20">
        <f t="shared" si="258"/>
        <v>3</v>
      </c>
      <c r="PW14" s="20" t="str">
        <f t="shared" si="259"/>
        <v>3.0</v>
      </c>
      <c r="PX14" s="46">
        <v>3</v>
      </c>
      <c r="PY14" s="416">
        <v>3</v>
      </c>
      <c r="PZ14" s="715">
        <v>7.9</v>
      </c>
      <c r="QA14" s="460">
        <v>7.4</v>
      </c>
      <c r="QB14" s="1080">
        <f t="shared" si="260"/>
        <v>7.6</v>
      </c>
      <c r="QC14" s="1192" t="str">
        <f t="shared" si="261"/>
        <v>7.6</v>
      </c>
      <c r="QD14" s="1147" t="str">
        <f t="shared" si="262"/>
        <v>B</v>
      </c>
      <c r="QE14" s="1149">
        <f t="shared" si="263"/>
        <v>3</v>
      </c>
      <c r="QF14" s="1149" t="str">
        <f t="shared" si="264"/>
        <v>3.0</v>
      </c>
      <c r="QG14" s="1151">
        <v>5</v>
      </c>
      <c r="QH14" s="451">
        <v>5</v>
      </c>
      <c r="QI14" s="289">
        <f t="shared" si="265"/>
        <v>8</v>
      </c>
      <c r="QJ14" s="35">
        <f t="shared" si="266"/>
        <v>3</v>
      </c>
      <c r="QK14" s="36" t="str">
        <f t="shared" si="267"/>
        <v>3.00</v>
      </c>
      <c r="QL14" s="1159" t="str">
        <f t="shared" si="268"/>
        <v>Lên lớp</v>
      </c>
      <c r="QM14" s="290">
        <f t="shared" si="269"/>
        <v>8</v>
      </c>
      <c r="QN14" s="291">
        <f xml:space="preserve"> (PV14*PY14+QE14*QH14)/QM14</f>
        <v>3</v>
      </c>
    </row>
    <row r="15" spans="1:456" ht="18.75" customHeight="1">
      <c r="A15" s="108">
        <v>20</v>
      </c>
      <c r="B15" s="109" t="s">
        <v>156</v>
      </c>
      <c r="C15" s="113" t="s">
        <v>320</v>
      </c>
      <c r="D15" s="117" t="s">
        <v>184</v>
      </c>
      <c r="E15" s="120" t="s">
        <v>185</v>
      </c>
      <c r="F15" s="150"/>
      <c r="G15" s="110" t="s">
        <v>241</v>
      </c>
      <c r="H15" s="110" t="s">
        <v>34</v>
      </c>
      <c r="I15" s="111" t="s">
        <v>376</v>
      </c>
      <c r="J15" s="436">
        <v>7</v>
      </c>
      <c r="K15" s="327" t="str">
        <f t="shared" si="0"/>
        <v>7.0</v>
      </c>
      <c r="L15" s="465" t="str">
        <f t="shared" si="225"/>
        <v>B</v>
      </c>
      <c r="M15" s="466">
        <f t="shared" si="226"/>
        <v>3</v>
      </c>
      <c r="N15" s="436">
        <v>6.8</v>
      </c>
      <c r="O15" s="327" t="str">
        <f t="shared" si="1"/>
        <v>6.8</v>
      </c>
      <c r="P15" s="465" t="str">
        <f t="shared" si="2"/>
        <v>C+</v>
      </c>
      <c r="Q15" s="466">
        <f t="shared" si="3"/>
        <v>2.5</v>
      </c>
      <c r="R15" s="12">
        <v>8</v>
      </c>
      <c r="S15" s="13">
        <v>9</v>
      </c>
      <c r="T15" s="14"/>
      <c r="U15" s="11">
        <f t="shared" si="4"/>
        <v>8.6</v>
      </c>
      <c r="V15" s="16">
        <f t="shared" si="5"/>
        <v>8.6</v>
      </c>
      <c r="W15" s="327" t="str">
        <f t="shared" si="6"/>
        <v>8.6</v>
      </c>
      <c r="X15" s="22" t="str">
        <f t="shared" si="7"/>
        <v>A</v>
      </c>
      <c r="Y15" s="20">
        <f t="shared" si="8"/>
        <v>4</v>
      </c>
      <c r="Z15" s="39" t="str">
        <f t="shared" si="9"/>
        <v>4.0</v>
      </c>
      <c r="AA15" s="46">
        <v>2</v>
      </c>
      <c r="AB15" s="92">
        <v>2</v>
      </c>
      <c r="AC15" s="12">
        <v>8</v>
      </c>
      <c r="AD15" s="13">
        <v>6</v>
      </c>
      <c r="AE15" s="14"/>
      <c r="AF15" s="11">
        <f t="shared" si="10"/>
        <v>6.8</v>
      </c>
      <c r="AG15" s="16">
        <f t="shared" si="11"/>
        <v>6.8</v>
      </c>
      <c r="AH15" s="327" t="str">
        <f t="shared" si="12"/>
        <v>6.8</v>
      </c>
      <c r="AI15" s="22" t="str">
        <f t="shared" si="13"/>
        <v>C+</v>
      </c>
      <c r="AJ15" s="20">
        <f t="shared" si="14"/>
        <v>2.5</v>
      </c>
      <c r="AK15" s="39" t="str">
        <f t="shared" si="15"/>
        <v>2.5</v>
      </c>
      <c r="AL15" s="8">
        <v>3</v>
      </c>
      <c r="AM15" s="298">
        <v>3</v>
      </c>
      <c r="AN15" s="12">
        <v>5</v>
      </c>
      <c r="AO15" s="13">
        <v>5</v>
      </c>
      <c r="AP15" s="14"/>
      <c r="AQ15" s="11">
        <f t="shared" si="16"/>
        <v>5</v>
      </c>
      <c r="AR15" s="16">
        <f t="shared" si="17"/>
        <v>5</v>
      </c>
      <c r="AS15" s="327" t="str">
        <f t="shared" si="18"/>
        <v>5.0</v>
      </c>
      <c r="AT15" s="22" t="str">
        <f t="shared" si="19"/>
        <v>D+</v>
      </c>
      <c r="AU15" s="20">
        <f t="shared" si="20"/>
        <v>1.5</v>
      </c>
      <c r="AV15" s="39" t="str">
        <f t="shared" si="21"/>
        <v>1.5</v>
      </c>
      <c r="AW15" s="69">
        <v>3</v>
      </c>
      <c r="AX15" s="92">
        <v>3</v>
      </c>
      <c r="AY15" s="27">
        <v>6.6</v>
      </c>
      <c r="AZ15" s="28">
        <v>3</v>
      </c>
      <c r="BA15" s="29"/>
      <c r="BB15" s="11">
        <f t="shared" si="22"/>
        <v>4.4000000000000004</v>
      </c>
      <c r="BC15" s="16">
        <f t="shared" si="23"/>
        <v>4.4000000000000004</v>
      </c>
      <c r="BD15" s="327" t="str">
        <f t="shared" si="24"/>
        <v>4.4</v>
      </c>
      <c r="BE15" s="22" t="str">
        <f t="shared" si="25"/>
        <v>D</v>
      </c>
      <c r="BF15" s="20">
        <f t="shared" si="26"/>
        <v>1</v>
      </c>
      <c r="BG15" s="39" t="str">
        <f t="shared" si="27"/>
        <v>1.0</v>
      </c>
      <c r="BH15" s="46">
        <v>3</v>
      </c>
      <c r="BI15" s="92">
        <v>3</v>
      </c>
      <c r="BJ15" s="12">
        <v>7.8</v>
      </c>
      <c r="BK15" s="13">
        <v>6</v>
      </c>
      <c r="BL15" s="14"/>
      <c r="BM15" s="11">
        <f t="shared" si="28"/>
        <v>6.7</v>
      </c>
      <c r="BN15" s="16">
        <f t="shared" si="29"/>
        <v>6.7</v>
      </c>
      <c r="BO15" s="327" t="str">
        <f t="shared" si="30"/>
        <v>6.7</v>
      </c>
      <c r="BP15" s="22" t="str">
        <f t="shared" si="31"/>
        <v>C+</v>
      </c>
      <c r="BQ15" s="20">
        <f t="shared" si="32"/>
        <v>2.5</v>
      </c>
      <c r="BR15" s="39" t="str">
        <f t="shared" si="33"/>
        <v>2.5</v>
      </c>
      <c r="BS15" s="46">
        <v>5</v>
      </c>
      <c r="BT15" s="92">
        <v>5</v>
      </c>
      <c r="BU15" s="289">
        <f t="shared" si="34"/>
        <v>16</v>
      </c>
      <c r="BV15" s="35">
        <f t="shared" si="35"/>
        <v>2.21875</v>
      </c>
      <c r="BW15" s="36" t="str">
        <f t="shared" si="36"/>
        <v>2.22</v>
      </c>
      <c r="BX15" s="37" t="str">
        <f t="shared" si="37"/>
        <v>Lên lớp</v>
      </c>
      <c r="BY15" s="290">
        <f t="shared" si="38"/>
        <v>16</v>
      </c>
      <c r="BZ15" s="291">
        <f t="shared" si="39"/>
        <v>2.21875</v>
      </c>
      <c r="CA15" s="37" t="str">
        <f t="shared" si="40"/>
        <v>Lên lớp</v>
      </c>
      <c r="CB15" s="391"/>
      <c r="CC15" s="337">
        <v>6</v>
      </c>
      <c r="CD15" s="65">
        <v>4</v>
      </c>
      <c r="CE15" s="65"/>
      <c r="CF15" s="17">
        <f t="shared" si="41"/>
        <v>4.8</v>
      </c>
      <c r="CG15" s="18">
        <f t="shared" si="42"/>
        <v>4.8</v>
      </c>
      <c r="CH15" s="323" t="str">
        <f t="shared" si="43"/>
        <v>4.8</v>
      </c>
      <c r="CI15" s="22" t="str">
        <f t="shared" si="44"/>
        <v>D</v>
      </c>
      <c r="CJ15" s="20">
        <f t="shared" si="45"/>
        <v>1</v>
      </c>
      <c r="CK15" s="20" t="str">
        <f t="shared" si="46"/>
        <v>1.0</v>
      </c>
      <c r="CL15" s="46">
        <v>3</v>
      </c>
      <c r="CM15" s="95">
        <v>3</v>
      </c>
      <c r="CN15" s="417">
        <v>5.4</v>
      </c>
      <c r="CO15" s="65">
        <v>7</v>
      </c>
      <c r="CP15" s="65"/>
      <c r="CQ15" s="17">
        <f t="shared" si="47"/>
        <v>6.4</v>
      </c>
      <c r="CR15" s="18">
        <f t="shared" si="48"/>
        <v>6.4</v>
      </c>
      <c r="CS15" s="323" t="str">
        <f t="shared" si="49"/>
        <v>6.4</v>
      </c>
      <c r="CT15" s="22" t="str">
        <f t="shared" si="50"/>
        <v>C</v>
      </c>
      <c r="CU15" s="20">
        <f t="shared" si="51"/>
        <v>2</v>
      </c>
      <c r="CV15" s="20" t="str">
        <f t="shared" si="52"/>
        <v>2.0</v>
      </c>
      <c r="CW15" s="46">
        <v>3</v>
      </c>
      <c r="CX15" s="416">
        <v>3</v>
      </c>
      <c r="CY15" s="417">
        <v>7.8</v>
      </c>
      <c r="CZ15" s="86">
        <v>9</v>
      </c>
      <c r="DA15" s="45"/>
      <c r="DB15" s="17">
        <f t="shared" si="53"/>
        <v>8.5</v>
      </c>
      <c r="DC15" s="18">
        <f t="shared" si="54"/>
        <v>8.5</v>
      </c>
      <c r="DD15" s="1028" t="str">
        <f t="shared" si="55"/>
        <v>8.5</v>
      </c>
      <c r="DE15" s="22" t="str">
        <f t="shared" si="56"/>
        <v>A</v>
      </c>
      <c r="DF15" s="20">
        <f t="shared" si="57"/>
        <v>4</v>
      </c>
      <c r="DG15" s="20" t="str">
        <f t="shared" si="58"/>
        <v>4.0</v>
      </c>
      <c r="DH15" s="46">
        <v>2</v>
      </c>
      <c r="DI15" s="416">
        <v>2</v>
      </c>
      <c r="DJ15" s="417">
        <v>7.1</v>
      </c>
      <c r="DK15" s="86">
        <v>6</v>
      </c>
      <c r="DL15" s="45"/>
      <c r="DM15" s="17">
        <f t="shared" si="59"/>
        <v>6.4</v>
      </c>
      <c r="DN15" s="18">
        <f t="shared" si="60"/>
        <v>6.4</v>
      </c>
      <c r="DO15" s="1028" t="str">
        <f t="shared" si="61"/>
        <v>6.4</v>
      </c>
      <c r="DP15" s="22" t="str">
        <f t="shared" si="62"/>
        <v>C</v>
      </c>
      <c r="DQ15" s="20">
        <f t="shared" si="63"/>
        <v>2</v>
      </c>
      <c r="DR15" s="20" t="str">
        <f t="shared" si="64"/>
        <v>2.0</v>
      </c>
      <c r="DS15" s="46">
        <v>3</v>
      </c>
      <c r="DT15" s="416">
        <v>3</v>
      </c>
      <c r="DU15" s="417">
        <v>7.4</v>
      </c>
      <c r="DV15" s="86">
        <v>7</v>
      </c>
      <c r="DW15" s="45"/>
      <c r="DX15" s="17">
        <f t="shared" si="65"/>
        <v>7.2</v>
      </c>
      <c r="DY15" s="18">
        <f t="shared" si="66"/>
        <v>7.2</v>
      </c>
      <c r="DZ15" s="1028" t="str">
        <f t="shared" si="67"/>
        <v>7.2</v>
      </c>
      <c r="EA15" s="22" t="str">
        <f t="shared" si="68"/>
        <v>B</v>
      </c>
      <c r="EB15" s="20">
        <f t="shared" si="69"/>
        <v>3</v>
      </c>
      <c r="EC15" s="20" t="str">
        <f t="shared" si="70"/>
        <v>3.0</v>
      </c>
      <c r="ED15" s="46">
        <v>2</v>
      </c>
      <c r="EE15" s="416">
        <v>2</v>
      </c>
      <c r="EF15" s="417">
        <v>7.8</v>
      </c>
      <c r="EG15" s="86">
        <v>9</v>
      </c>
      <c r="EH15" s="45"/>
      <c r="EI15" s="17">
        <f t="shared" si="71"/>
        <v>8.5</v>
      </c>
      <c r="EJ15" s="18">
        <f t="shared" si="72"/>
        <v>8.5</v>
      </c>
      <c r="EK15" s="1028" t="str">
        <f t="shared" si="73"/>
        <v>8.5</v>
      </c>
      <c r="EL15" s="22" t="str">
        <f t="shared" si="74"/>
        <v>A</v>
      </c>
      <c r="EM15" s="20">
        <f t="shared" si="75"/>
        <v>4</v>
      </c>
      <c r="EN15" s="20" t="str">
        <f t="shared" si="76"/>
        <v>4.0</v>
      </c>
      <c r="EO15" s="46">
        <v>2</v>
      </c>
      <c r="EP15" s="416">
        <v>2</v>
      </c>
      <c r="EQ15" s="417">
        <v>5.2</v>
      </c>
      <c r="ER15" s="86">
        <v>3</v>
      </c>
      <c r="ES15" s="65">
        <v>7</v>
      </c>
      <c r="ET15" s="17">
        <f t="shared" si="77"/>
        <v>3.9</v>
      </c>
      <c r="EU15" s="18">
        <f t="shared" si="78"/>
        <v>6.3</v>
      </c>
      <c r="EV15" s="1028" t="str">
        <f t="shared" si="79"/>
        <v>6.3</v>
      </c>
      <c r="EW15" s="22" t="str">
        <f t="shared" si="80"/>
        <v>C</v>
      </c>
      <c r="EX15" s="20">
        <f t="shared" si="81"/>
        <v>2</v>
      </c>
      <c r="EY15" s="20" t="str">
        <f t="shared" si="82"/>
        <v>2.0</v>
      </c>
      <c r="EZ15" s="46">
        <v>2</v>
      </c>
      <c r="FA15" s="416">
        <v>2</v>
      </c>
      <c r="FB15" s="515">
        <f t="shared" si="83"/>
        <v>17</v>
      </c>
      <c r="FC15" s="35">
        <f t="shared" si="84"/>
        <v>2.4117647058823528</v>
      </c>
      <c r="FD15" s="36" t="str">
        <f t="shared" si="85"/>
        <v>2.41</v>
      </c>
      <c r="FE15" s="86" t="str">
        <f t="shared" si="86"/>
        <v>Lên lớp</v>
      </c>
      <c r="FF15" s="501">
        <f t="shared" si="87"/>
        <v>33</v>
      </c>
      <c r="FG15" s="35">
        <f t="shared" si="88"/>
        <v>2.3181818181818183</v>
      </c>
      <c r="FH15" s="36" t="str">
        <f t="shared" si="89"/>
        <v>2.32</v>
      </c>
      <c r="FI15" s="530">
        <f t="shared" si="90"/>
        <v>33</v>
      </c>
      <c r="FJ15" s="502">
        <f t="shared" si="91"/>
        <v>2.3181818181818183</v>
      </c>
      <c r="FK15" s="503" t="str">
        <f t="shared" si="92"/>
        <v>Lên lớp</v>
      </c>
      <c r="FL15" s="542"/>
      <c r="FM15" s="417">
        <v>6.8</v>
      </c>
      <c r="FN15" s="86">
        <v>7</v>
      </c>
      <c r="FO15" s="65"/>
      <c r="FP15" s="17">
        <f t="shared" si="93"/>
        <v>6.9</v>
      </c>
      <c r="FQ15" s="18">
        <f t="shared" si="94"/>
        <v>6.9</v>
      </c>
      <c r="FR15" s="1028" t="str">
        <f t="shared" si="95"/>
        <v>6.9</v>
      </c>
      <c r="FS15" s="22" t="str">
        <f t="shared" si="96"/>
        <v>C+</v>
      </c>
      <c r="FT15" s="20">
        <f t="shared" si="97"/>
        <v>2.5</v>
      </c>
      <c r="FU15" s="20" t="str">
        <f t="shared" si="98"/>
        <v>2.5</v>
      </c>
      <c r="FV15" s="46">
        <v>2</v>
      </c>
      <c r="FW15" s="416">
        <v>2</v>
      </c>
      <c r="FX15" s="585">
        <v>6.3</v>
      </c>
      <c r="FY15" s="604">
        <v>7</v>
      </c>
      <c r="FZ15" s="604"/>
      <c r="GA15" s="17">
        <f t="shared" si="99"/>
        <v>6.7</v>
      </c>
      <c r="GB15" s="18">
        <f t="shared" si="100"/>
        <v>6.7</v>
      </c>
      <c r="GC15" s="1029" t="str">
        <f t="shared" si="101"/>
        <v>6.7</v>
      </c>
      <c r="GD15" s="22" t="str">
        <f t="shared" si="102"/>
        <v>C+</v>
      </c>
      <c r="GE15" s="20">
        <f t="shared" si="103"/>
        <v>2.5</v>
      </c>
      <c r="GF15" s="20" t="str">
        <f t="shared" si="104"/>
        <v>2.5</v>
      </c>
      <c r="GG15" s="46">
        <v>2</v>
      </c>
      <c r="GH15" s="416">
        <v>2</v>
      </c>
      <c r="GI15" s="417">
        <v>7.4</v>
      </c>
      <c r="GJ15" s="65">
        <v>8</v>
      </c>
      <c r="GK15" s="65"/>
      <c r="GL15" s="17">
        <f t="shared" si="105"/>
        <v>7.8</v>
      </c>
      <c r="GM15" s="18">
        <f t="shared" si="106"/>
        <v>7.8</v>
      </c>
      <c r="GN15" s="1029" t="str">
        <f t="shared" si="107"/>
        <v>7.8</v>
      </c>
      <c r="GO15" s="22" t="str">
        <f t="shared" si="108"/>
        <v>B</v>
      </c>
      <c r="GP15" s="20">
        <f t="shared" si="109"/>
        <v>3</v>
      </c>
      <c r="GQ15" s="20" t="str">
        <f t="shared" si="110"/>
        <v>3.0</v>
      </c>
      <c r="GR15" s="46">
        <v>3</v>
      </c>
      <c r="GS15" s="416">
        <v>3</v>
      </c>
      <c r="GT15" s="417">
        <v>6.4</v>
      </c>
      <c r="GU15" s="599"/>
      <c r="GV15" s="599">
        <v>9</v>
      </c>
      <c r="GW15" s="17">
        <f t="shared" si="111"/>
        <v>2.6</v>
      </c>
      <c r="GX15" s="18">
        <f t="shared" si="112"/>
        <v>8</v>
      </c>
      <c r="GY15" s="1028" t="str">
        <f t="shared" si="113"/>
        <v>8.0</v>
      </c>
      <c r="GZ15" s="22" t="str">
        <f t="shared" si="114"/>
        <v>B+</v>
      </c>
      <c r="HA15" s="20">
        <f t="shared" si="115"/>
        <v>3.5</v>
      </c>
      <c r="HB15" s="20" t="str">
        <f t="shared" si="116"/>
        <v>3.5</v>
      </c>
      <c r="HC15" s="46">
        <v>4</v>
      </c>
      <c r="HD15" s="416">
        <v>4</v>
      </c>
      <c r="HE15" s="417">
        <v>8.3000000000000007</v>
      </c>
      <c r="HF15" s="65">
        <v>7</v>
      </c>
      <c r="HG15" s="65"/>
      <c r="HH15" s="17">
        <f t="shared" si="117"/>
        <v>7.5</v>
      </c>
      <c r="HI15" s="18">
        <f t="shared" si="118"/>
        <v>7.5</v>
      </c>
      <c r="HJ15" s="1029" t="str">
        <f t="shared" si="119"/>
        <v>7.5</v>
      </c>
      <c r="HK15" s="22" t="str">
        <f t="shared" si="120"/>
        <v>B</v>
      </c>
      <c r="HL15" s="20">
        <f t="shared" si="121"/>
        <v>3</v>
      </c>
      <c r="HM15" s="20" t="str">
        <f t="shared" si="122"/>
        <v>3.0</v>
      </c>
      <c r="HN15" s="46">
        <v>2</v>
      </c>
      <c r="HO15" s="416">
        <v>2</v>
      </c>
      <c r="HP15" s="660">
        <v>7.4</v>
      </c>
      <c r="HQ15" s="599">
        <v>8</v>
      </c>
      <c r="HR15" s="599"/>
      <c r="HS15" s="17">
        <f t="shared" si="123"/>
        <v>7.8</v>
      </c>
      <c r="HT15" s="18">
        <f t="shared" si="124"/>
        <v>7.8</v>
      </c>
      <c r="HU15" s="1028" t="str">
        <f t="shared" si="125"/>
        <v>7.8</v>
      </c>
      <c r="HV15" s="22" t="str">
        <f t="shared" si="126"/>
        <v>B</v>
      </c>
      <c r="HW15" s="20">
        <f t="shared" si="127"/>
        <v>3</v>
      </c>
      <c r="HX15" s="20" t="str">
        <f t="shared" si="128"/>
        <v>3.0</v>
      </c>
      <c r="HY15" s="46">
        <v>3</v>
      </c>
      <c r="HZ15" s="416">
        <v>3</v>
      </c>
      <c r="IA15" s="660">
        <v>7.2</v>
      </c>
      <c r="IB15" s="599">
        <v>6</v>
      </c>
      <c r="IC15" s="599"/>
      <c r="ID15" s="17">
        <f t="shared" si="129"/>
        <v>6.5</v>
      </c>
      <c r="IE15" s="18">
        <f t="shared" si="130"/>
        <v>6.5</v>
      </c>
      <c r="IF15" s="1029" t="str">
        <f t="shared" si="131"/>
        <v>6.5</v>
      </c>
      <c r="IG15" s="22" t="str">
        <f t="shared" si="132"/>
        <v>C+</v>
      </c>
      <c r="IH15" s="20">
        <f t="shared" si="133"/>
        <v>2.5</v>
      </c>
      <c r="II15" s="20" t="str">
        <f t="shared" si="134"/>
        <v>2.5</v>
      </c>
      <c r="IJ15" s="46">
        <v>3</v>
      </c>
      <c r="IK15" s="416">
        <v>3</v>
      </c>
      <c r="IL15" s="417">
        <v>7.3</v>
      </c>
      <c r="IM15" s="599">
        <v>7</v>
      </c>
      <c r="IN15" s="599"/>
      <c r="IO15" s="17">
        <f t="shared" si="135"/>
        <v>7.1</v>
      </c>
      <c r="IP15" s="18">
        <f t="shared" si="136"/>
        <v>7.1</v>
      </c>
      <c r="IQ15" s="1028" t="str">
        <f t="shared" si="137"/>
        <v>7.1</v>
      </c>
      <c r="IR15" s="22" t="str">
        <f t="shared" si="138"/>
        <v>B</v>
      </c>
      <c r="IS15" s="20">
        <f t="shared" si="139"/>
        <v>3</v>
      </c>
      <c r="IT15" s="20" t="str">
        <f t="shared" si="140"/>
        <v>3.0</v>
      </c>
      <c r="IU15" s="46">
        <v>4</v>
      </c>
      <c r="IV15" s="416">
        <v>4</v>
      </c>
      <c r="IW15" s="515">
        <f t="shared" si="141"/>
        <v>23</v>
      </c>
      <c r="IX15" s="35">
        <f t="shared" si="142"/>
        <v>2.9347826086956523</v>
      </c>
      <c r="IY15" s="36" t="str">
        <f t="shared" si="143"/>
        <v>2.93</v>
      </c>
      <c r="IZ15" s="37" t="str">
        <f t="shared" si="144"/>
        <v>Lên lớp</v>
      </c>
      <c r="JA15" s="501">
        <f t="shared" si="145"/>
        <v>56</v>
      </c>
      <c r="JB15" s="690">
        <f t="shared" si="146"/>
        <v>2.5714285714285716</v>
      </c>
      <c r="JC15" s="36" t="str">
        <f t="shared" si="147"/>
        <v>2.57</v>
      </c>
      <c r="JD15" s="290">
        <f t="shared" si="148"/>
        <v>23</v>
      </c>
      <c r="JE15" s="291">
        <f t="shared" si="149"/>
        <v>2.9347826086956523</v>
      </c>
      <c r="JF15" s="679">
        <f t="shared" si="150"/>
        <v>56</v>
      </c>
      <c r="JG15" s="680">
        <f t="shared" si="151"/>
        <v>2.5714285714285716</v>
      </c>
      <c r="JH15" s="37" t="str">
        <f t="shared" si="152"/>
        <v>Lên lớp</v>
      </c>
      <c r="JJ15" s="417">
        <v>8.1999999999999993</v>
      </c>
      <c r="JK15" s="65">
        <v>7</v>
      </c>
      <c r="JL15" s="65"/>
      <c r="JM15" s="17">
        <f t="shared" si="153"/>
        <v>7.5</v>
      </c>
      <c r="JN15" s="18">
        <f t="shared" si="154"/>
        <v>7.5</v>
      </c>
      <c r="JO15" s="1028" t="str">
        <f t="shared" si="155"/>
        <v>7.5</v>
      </c>
      <c r="JP15" s="22" t="str">
        <f t="shared" si="156"/>
        <v>B</v>
      </c>
      <c r="JQ15" s="20">
        <f t="shared" si="157"/>
        <v>3</v>
      </c>
      <c r="JR15" s="20" t="str">
        <f t="shared" si="158"/>
        <v>3.0</v>
      </c>
      <c r="JS15" s="46">
        <v>2</v>
      </c>
      <c r="JT15" s="416">
        <v>2</v>
      </c>
      <c r="JU15" s="660">
        <v>8.6</v>
      </c>
      <c r="JV15" s="488"/>
      <c r="JW15" s="65">
        <v>9</v>
      </c>
      <c r="JX15" s="17">
        <f t="shared" si="159"/>
        <v>3.4</v>
      </c>
      <c r="JY15" s="18">
        <f t="shared" si="160"/>
        <v>8.8000000000000007</v>
      </c>
      <c r="JZ15" s="1028" t="str">
        <f t="shared" si="161"/>
        <v>8.8</v>
      </c>
      <c r="KA15" s="22" t="str">
        <f t="shared" si="162"/>
        <v>A</v>
      </c>
      <c r="KB15" s="20">
        <f t="shared" si="163"/>
        <v>4</v>
      </c>
      <c r="KC15" s="20" t="str">
        <f t="shared" si="164"/>
        <v>4.0</v>
      </c>
      <c r="KD15" s="46">
        <v>4</v>
      </c>
      <c r="KE15" s="416">
        <v>4</v>
      </c>
      <c r="KF15" s="417">
        <v>7.4</v>
      </c>
      <c r="KG15" s="65">
        <v>9</v>
      </c>
      <c r="KH15" s="65"/>
      <c r="KI15" s="17">
        <f t="shared" si="165"/>
        <v>8.4</v>
      </c>
      <c r="KJ15" s="18">
        <f t="shared" si="166"/>
        <v>8.4</v>
      </c>
      <c r="KK15" s="1029" t="str">
        <f t="shared" si="167"/>
        <v>8.4</v>
      </c>
      <c r="KL15" s="22" t="str">
        <f t="shared" si="168"/>
        <v>B+</v>
      </c>
      <c r="KM15" s="20">
        <f t="shared" si="169"/>
        <v>3.5</v>
      </c>
      <c r="KN15" s="20" t="str">
        <f t="shared" si="170"/>
        <v>3.5</v>
      </c>
      <c r="KO15" s="46">
        <v>4</v>
      </c>
      <c r="KP15" s="416">
        <v>4</v>
      </c>
      <c r="KQ15" s="417">
        <v>8.4</v>
      </c>
      <c r="KR15" s="65">
        <v>6</v>
      </c>
      <c r="KS15" s="65"/>
      <c r="KT15" s="17">
        <f t="shared" si="171"/>
        <v>7</v>
      </c>
      <c r="KU15" s="18">
        <f t="shared" si="172"/>
        <v>7</v>
      </c>
      <c r="KV15" s="1028" t="str">
        <f t="shared" si="173"/>
        <v>7.0</v>
      </c>
      <c r="KW15" s="22" t="str">
        <f t="shared" si="174"/>
        <v>B</v>
      </c>
      <c r="KX15" s="20">
        <f t="shared" si="175"/>
        <v>3</v>
      </c>
      <c r="KY15" s="20" t="str">
        <f t="shared" si="176"/>
        <v>3.0</v>
      </c>
      <c r="KZ15" s="46">
        <v>3</v>
      </c>
      <c r="LA15" s="416">
        <v>3</v>
      </c>
      <c r="LB15" s="417">
        <v>7.3</v>
      </c>
      <c r="LC15" s="65">
        <v>8</v>
      </c>
      <c r="LD15" s="65"/>
      <c r="LE15" s="17">
        <f t="shared" si="177"/>
        <v>7.7</v>
      </c>
      <c r="LF15" s="18">
        <f t="shared" si="178"/>
        <v>7.7</v>
      </c>
      <c r="LG15" s="1029" t="str">
        <f t="shared" si="179"/>
        <v>7.7</v>
      </c>
      <c r="LH15" s="22" t="str">
        <f t="shared" si="180"/>
        <v>B</v>
      </c>
      <c r="LI15" s="20">
        <f t="shared" si="181"/>
        <v>3</v>
      </c>
      <c r="LJ15" s="20" t="str">
        <f t="shared" si="182"/>
        <v>3.0</v>
      </c>
      <c r="LK15" s="46">
        <v>2</v>
      </c>
      <c r="LL15" s="416">
        <v>2</v>
      </c>
      <c r="LM15" s="417">
        <v>7.1</v>
      </c>
      <c r="LN15" s="599">
        <v>7</v>
      </c>
      <c r="LO15" s="599"/>
      <c r="LP15" s="17">
        <f t="shared" si="183"/>
        <v>7</v>
      </c>
      <c r="LQ15" s="18">
        <f t="shared" si="184"/>
        <v>7</v>
      </c>
      <c r="LR15" s="1028" t="str">
        <f t="shared" si="185"/>
        <v>7.0</v>
      </c>
      <c r="LS15" s="22" t="str">
        <f t="shared" si="186"/>
        <v>B</v>
      </c>
      <c r="LT15" s="20">
        <f t="shared" si="187"/>
        <v>3</v>
      </c>
      <c r="LU15" s="20" t="str">
        <f t="shared" si="188"/>
        <v>3.0</v>
      </c>
      <c r="LV15" s="46">
        <v>2</v>
      </c>
      <c r="LW15" s="416">
        <v>2</v>
      </c>
      <c r="LX15" s="417">
        <v>7.4</v>
      </c>
      <c r="LY15" s="65">
        <v>7</v>
      </c>
      <c r="LZ15" s="65"/>
      <c r="MA15" s="17">
        <f t="shared" si="189"/>
        <v>7.2</v>
      </c>
      <c r="MB15" s="18">
        <f t="shared" si="190"/>
        <v>7.2</v>
      </c>
      <c r="MC15" s="1028" t="str">
        <f t="shared" si="191"/>
        <v>7.2</v>
      </c>
      <c r="MD15" s="22" t="str">
        <f t="shared" si="192"/>
        <v>B</v>
      </c>
      <c r="ME15" s="20">
        <f t="shared" si="193"/>
        <v>3</v>
      </c>
      <c r="MF15" s="20" t="str">
        <f t="shared" si="194"/>
        <v>3.0</v>
      </c>
      <c r="MG15" s="46">
        <v>3</v>
      </c>
      <c r="MH15" s="416">
        <v>3</v>
      </c>
      <c r="MI15" s="515">
        <f t="shared" si="195"/>
        <v>20</v>
      </c>
      <c r="MJ15" s="35">
        <f t="shared" si="196"/>
        <v>3.3</v>
      </c>
      <c r="MK15" s="36" t="str">
        <f t="shared" si="197"/>
        <v>3.30</v>
      </c>
      <c r="ML15" s="65" t="str">
        <f t="shared" si="198"/>
        <v>Lên lớp</v>
      </c>
      <c r="MM15" s="501">
        <f t="shared" si="199"/>
        <v>76</v>
      </c>
      <c r="MN15" s="35">
        <f t="shared" si="200"/>
        <v>2.763157894736842</v>
      </c>
      <c r="MO15" s="36" t="str">
        <f t="shared" si="201"/>
        <v>2.76</v>
      </c>
      <c r="MP15" s="799">
        <f t="shared" si="202"/>
        <v>20</v>
      </c>
      <c r="MQ15" s="800">
        <f t="shared" si="203"/>
        <v>3.3</v>
      </c>
      <c r="MR15" s="801">
        <f t="shared" si="204"/>
        <v>76</v>
      </c>
      <c r="MS15" s="1031">
        <f t="shared" si="205"/>
        <v>7.0763157894736839</v>
      </c>
      <c r="MT15" s="802">
        <f t="shared" si="206"/>
        <v>2.763157894736842</v>
      </c>
      <c r="MU15" s="65" t="str">
        <f t="shared" si="207"/>
        <v>Lên lớp</v>
      </c>
      <c r="MV15" s="225"/>
      <c r="MW15" s="417">
        <v>6.7</v>
      </c>
      <c r="MX15" s="65">
        <v>7</v>
      </c>
      <c r="MY15" s="65"/>
      <c r="MZ15" s="17">
        <f t="shared" si="208"/>
        <v>6.9</v>
      </c>
      <c r="NA15" s="18">
        <f t="shared" si="209"/>
        <v>6.9</v>
      </c>
      <c r="NB15" s="1032" t="str">
        <f t="shared" si="210"/>
        <v>6.9</v>
      </c>
      <c r="NC15" s="22" t="str">
        <f t="shared" si="211"/>
        <v>C+</v>
      </c>
      <c r="ND15" s="20">
        <f t="shared" si="212"/>
        <v>2.5</v>
      </c>
      <c r="NE15" s="20" t="str">
        <f t="shared" si="213"/>
        <v>2.5</v>
      </c>
      <c r="NF15" s="46">
        <v>4</v>
      </c>
      <c r="NG15" s="416">
        <v>4</v>
      </c>
      <c r="NH15" s="417">
        <v>8</v>
      </c>
      <c r="NI15" s="65">
        <v>8</v>
      </c>
      <c r="NJ15" s="65"/>
      <c r="NK15" s="17">
        <f t="shared" si="214"/>
        <v>8</v>
      </c>
      <c r="NL15" s="18">
        <f t="shared" si="215"/>
        <v>8</v>
      </c>
      <c r="NM15" s="1029" t="str">
        <f t="shared" si="216"/>
        <v>8.0</v>
      </c>
      <c r="NN15" s="22" t="str">
        <f t="shared" si="217"/>
        <v>B+</v>
      </c>
      <c r="NO15" s="20">
        <f t="shared" si="218"/>
        <v>3.5</v>
      </c>
      <c r="NP15" s="20" t="str">
        <f t="shared" si="219"/>
        <v>3.5</v>
      </c>
      <c r="NQ15" s="46">
        <v>3</v>
      </c>
      <c r="NR15" s="416">
        <v>3</v>
      </c>
      <c r="NS15" s="417">
        <v>8.6</v>
      </c>
      <c r="NT15" s="65">
        <v>9</v>
      </c>
      <c r="NU15" s="65"/>
      <c r="NV15" s="17">
        <f t="shared" si="220"/>
        <v>8.8000000000000007</v>
      </c>
      <c r="NW15" s="18">
        <f t="shared" si="221"/>
        <v>8.8000000000000007</v>
      </c>
      <c r="NX15" s="1029" t="str">
        <f t="shared" si="227"/>
        <v>8.8</v>
      </c>
      <c r="NY15" s="22" t="str">
        <f t="shared" si="222"/>
        <v>A</v>
      </c>
      <c r="NZ15" s="20">
        <f t="shared" si="223"/>
        <v>4</v>
      </c>
      <c r="OA15" s="20" t="str">
        <f t="shared" si="224"/>
        <v>4.0</v>
      </c>
      <c r="OB15" s="46">
        <v>2</v>
      </c>
      <c r="OC15" s="416">
        <v>2</v>
      </c>
      <c r="OD15" s="417">
        <v>7.5</v>
      </c>
      <c r="OE15" s="65">
        <v>8</v>
      </c>
      <c r="OF15" s="65"/>
      <c r="OG15" s="17">
        <f t="shared" si="228"/>
        <v>7.8</v>
      </c>
      <c r="OH15" s="18">
        <f t="shared" si="229"/>
        <v>7.8</v>
      </c>
      <c r="OI15" s="1032" t="str">
        <f t="shared" si="230"/>
        <v>7.8</v>
      </c>
      <c r="OJ15" s="22" t="str">
        <f t="shared" si="231"/>
        <v>B</v>
      </c>
      <c r="OK15" s="20">
        <f t="shared" si="232"/>
        <v>3</v>
      </c>
      <c r="OL15" s="20" t="str">
        <f t="shared" si="233"/>
        <v>3.0</v>
      </c>
      <c r="OM15" s="46">
        <v>3</v>
      </c>
      <c r="ON15" s="416">
        <v>3</v>
      </c>
      <c r="OO15" s="417">
        <v>7.7</v>
      </c>
      <c r="OP15" s="65">
        <v>8</v>
      </c>
      <c r="OQ15" s="65"/>
      <c r="OR15" s="17">
        <f t="shared" si="234"/>
        <v>7.9</v>
      </c>
      <c r="OS15" s="18">
        <f t="shared" si="235"/>
        <v>7.9</v>
      </c>
      <c r="OT15" s="1032" t="str">
        <f t="shared" si="236"/>
        <v>7.9</v>
      </c>
      <c r="OU15" s="22" t="str">
        <f t="shared" si="237"/>
        <v>B</v>
      </c>
      <c r="OV15" s="20">
        <f t="shared" si="238"/>
        <v>3</v>
      </c>
      <c r="OW15" s="20" t="str">
        <f t="shared" si="239"/>
        <v>3.0</v>
      </c>
      <c r="OX15" s="46">
        <v>4</v>
      </c>
      <c r="OY15" s="416">
        <v>4</v>
      </c>
      <c r="OZ15" s="515">
        <f t="shared" si="240"/>
        <v>16</v>
      </c>
      <c r="PA15" s="35">
        <f t="shared" si="241"/>
        <v>3.09375</v>
      </c>
      <c r="PB15" s="36" t="str">
        <f t="shared" si="242"/>
        <v>3.09</v>
      </c>
      <c r="PC15" s="65" t="str">
        <f t="shared" si="243"/>
        <v>Lên lớp</v>
      </c>
      <c r="PD15" s="501">
        <f t="shared" si="244"/>
        <v>92</v>
      </c>
      <c r="PE15" s="35">
        <f t="shared" si="245"/>
        <v>2.8206521739130435</v>
      </c>
      <c r="PF15" s="36" t="str">
        <f t="shared" si="246"/>
        <v>2.82</v>
      </c>
      <c r="PG15" s="799">
        <f t="shared" si="247"/>
        <v>16</v>
      </c>
      <c r="PH15" s="1105">
        <f t="shared" si="248"/>
        <v>7.7624999999999993</v>
      </c>
      <c r="PI15" s="800">
        <f t="shared" si="249"/>
        <v>3.09375</v>
      </c>
      <c r="PJ15" s="801">
        <f t="shared" si="250"/>
        <v>92</v>
      </c>
      <c r="PK15" s="1107">
        <f t="shared" si="251"/>
        <v>7.1956521739130439</v>
      </c>
      <c r="PL15" s="802">
        <f t="shared" si="252"/>
        <v>2.8206521739130435</v>
      </c>
      <c r="PM15" s="65" t="str">
        <f t="shared" si="253"/>
        <v>Lên lớp</v>
      </c>
      <c r="PN15" s="454"/>
      <c r="PO15" s="417">
        <v>8</v>
      </c>
      <c r="PP15" s="599">
        <v>7</v>
      </c>
      <c r="PQ15" s="599"/>
      <c r="PR15" s="17">
        <f t="shared" si="254"/>
        <v>7.4</v>
      </c>
      <c r="PS15" s="18">
        <f t="shared" si="255"/>
        <v>7.4</v>
      </c>
      <c r="PT15" s="1032" t="str">
        <f t="shared" si="256"/>
        <v>7.4</v>
      </c>
      <c r="PU15" s="22" t="str">
        <f t="shared" si="257"/>
        <v>B</v>
      </c>
      <c r="PV15" s="20">
        <f t="shared" si="258"/>
        <v>3</v>
      </c>
      <c r="PW15" s="20" t="str">
        <f t="shared" si="259"/>
        <v>3.0</v>
      </c>
      <c r="PX15" s="46">
        <v>3</v>
      </c>
      <c r="PY15" s="416">
        <v>3</v>
      </c>
      <c r="PZ15" s="715">
        <v>7.8</v>
      </c>
      <c r="QA15" s="460">
        <v>7.6</v>
      </c>
      <c r="QB15" s="1080">
        <f t="shared" si="260"/>
        <v>7.7</v>
      </c>
      <c r="QC15" s="1192" t="str">
        <f t="shared" si="261"/>
        <v>7.7</v>
      </c>
      <c r="QD15" s="1147" t="str">
        <f t="shared" si="262"/>
        <v>B</v>
      </c>
      <c r="QE15" s="1149">
        <f t="shared" si="263"/>
        <v>3</v>
      </c>
      <c r="QF15" s="1149" t="str">
        <f t="shared" si="264"/>
        <v>3.0</v>
      </c>
      <c r="QG15" s="1151">
        <v>5</v>
      </c>
      <c r="QH15" s="451">
        <v>5</v>
      </c>
      <c r="QI15" s="289">
        <f t="shared" si="265"/>
        <v>8</v>
      </c>
      <c r="QJ15" s="35">
        <f t="shared" si="266"/>
        <v>3</v>
      </c>
      <c r="QK15" s="36" t="str">
        <f t="shared" si="267"/>
        <v>3.00</v>
      </c>
      <c r="QL15" s="1159" t="str">
        <f t="shared" si="268"/>
        <v>Lên lớp</v>
      </c>
      <c r="QM15" s="290">
        <f t="shared" si="269"/>
        <v>8</v>
      </c>
      <c r="QN15" s="291">
        <f xml:space="preserve"> (PV15*PY15+QE15*QH15)/QM15</f>
        <v>3</v>
      </c>
    </row>
    <row r="16" spans="1:456" ht="18.75" customHeight="1">
      <c r="A16" s="108">
        <v>21</v>
      </c>
      <c r="B16" s="109" t="s">
        <v>156</v>
      </c>
      <c r="C16" s="114" t="s">
        <v>321</v>
      </c>
      <c r="D16" s="151" t="s">
        <v>186</v>
      </c>
      <c r="E16" s="152" t="s">
        <v>187</v>
      </c>
      <c r="F16" s="150"/>
      <c r="G16" s="153" t="s">
        <v>242</v>
      </c>
      <c r="H16" s="110" t="s">
        <v>34</v>
      </c>
      <c r="I16" s="154" t="s">
        <v>378</v>
      </c>
      <c r="J16" s="436">
        <v>6</v>
      </c>
      <c r="K16" s="327" t="str">
        <f t="shared" si="0"/>
        <v>6.0</v>
      </c>
      <c r="L16" s="465" t="str">
        <f t="shared" si="225"/>
        <v>C</v>
      </c>
      <c r="M16" s="466">
        <f t="shared" si="226"/>
        <v>2</v>
      </c>
      <c r="N16" s="436">
        <v>7.2</v>
      </c>
      <c r="O16" s="327" t="str">
        <f t="shared" si="1"/>
        <v>7.2</v>
      </c>
      <c r="P16" s="465" t="str">
        <f t="shared" si="2"/>
        <v>B</v>
      </c>
      <c r="Q16" s="466">
        <f t="shared" si="3"/>
        <v>3</v>
      </c>
      <c r="R16" s="12">
        <v>8.3000000000000007</v>
      </c>
      <c r="S16" s="13">
        <v>9</v>
      </c>
      <c r="T16" s="14"/>
      <c r="U16" s="11">
        <f t="shared" si="4"/>
        <v>8.6999999999999993</v>
      </c>
      <c r="V16" s="16">
        <f t="shared" si="5"/>
        <v>8.6999999999999993</v>
      </c>
      <c r="W16" s="327" t="str">
        <f t="shared" si="6"/>
        <v>8.7</v>
      </c>
      <c r="X16" s="22" t="str">
        <f t="shared" si="7"/>
        <v>A</v>
      </c>
      <c r="Y16" s="20">
        <f t="shared" si="8"/>
        <v>4</v>
      </c>
      <c r="Z16" s="39" t="str">
        <f t="shared" si="9"/>
        <v>4.0</v>
      </c>
      <c r="AA16" s="46">
        <v>2</v>
      </c>
      <c r="AB16" s="92">
        <v>2</v>
      </c>
      <c r="AC16" s="12">
        <v>8.8000000000000007</v>
      </c>
      <c r="AD16" s="13">
        <v>5</v>
      </c>
      <c r="AE16" s="14"/>
      <c r="AF16" s="11">
        <f t="shared" si="10"/>
        <v>6.5</v>
      </c>
      <c r="AG16" s="16">
        <f t="shared" si="11"/>
        <v>6.5</v>
      </c>
      <c r="AH16" s="327" t="str">
        <f t="shared" si="12"/>
        <v>6.5</v>
      </c>
      <c r="AI16" s="22" t="str">
        <f t="shared" si="13"/>
        <v>C+</v>
      </c>
      <c r="AJ16" s="20">
        <f t="shared" si="14"/>
        <v>2.5</v>
      </c>
      <c r="AK16" s="39" t="str">
        <f t="shared" si="15"/>
        <v>2.5</v>
      </c>
      <c r="AL16" s="8">
        <v>3</v>
      </c>
      <c r="AM16" s="298">
        <v>3</v>
      </c>
      <c r="AN16" s="12">
        <v>6.1</v>
      </c>
      <c r="AO16" s="13">
        <v>7</v>
      </c>
      <c r="AP16" s="14"/>
      <c r="AQ16" s="11">
        <f t="shared" si="16"/>
        <v>6.6</v>
      </c>
      <c r="AR16" s="16">
        <f t="shared" si="17"/>
        <v>6.6</v>
      </c>
      <c r="AS16" s="327" t="str">
        <f t="shared" si="18"/>
        <v>6.6</v>
      </c>
      <c r="AT16" s="22" t="str">
        <f t="shared" si="19"/>
        <v>C+</v>
      </c>
      <c r="AU16" s="20">
        <f t="shared" si="20"/>
        <v>2.5</v>
      </c>
      <c r="AV16" s="39" t="str">
        <f t="shared" si="21"/>
        <v>2.5</v>
      </c>
      <c r="AW16" s="69">
        <v>3</v>
      </c>
      <c r="AX16" s="92">
        <v>3</v>
      </c>
      <c r="AY16" s="27">
        <v>8.3000000000000007</v>
      </c>
      <c r="AZ16" s="28">
        <v>6</v>
      </c>
      <c r="BA16" s="29"/>
      <c r="BB16" s="11">
        <f t="shared" si="22"/>
        <v>6.9</v>
      </c>
      <c r="BC16" s="16">
        <f t="shared" si="23"/>
        <v>6.9</v>
      </c>
      <c r="BD16" s="327" t="str">
        <f t="shared" si="24"/>
        <v>6.9</v>
      </c>
      <c r="BE16" s="22" t="str">
        <f t="shared" si="25"/>
        <v>C+</v>
      </c>
      <c r="BF16" s="20">
        <f t="shared" si="26"/>
        <v>2.5</v>
      </c>
      <c r="BG16" s="39" t="str">
        <f t="shared" si="27"/>
        <v>2.5</v>
      </c>
      <c r="BH16" s="46">
        <v>3</v>
      </c>
      <c r="BI16" s="92">
        <v>3</v>
      </c>
      <c r="BJ16" s="12">
        <v>8</v>
      </c>
      <c r="BK16" s="13">
        <v>7</v>
      </c>
      <c r="BL16" s="14"/>
      <c r="BM16" s="11">
        <f t="shared" si="28"/>
        <v>7.4</v>
      </c>
      <c r="BN16" s="16">
        <f t="shared" si="29"/>
        <v>7.4</v>
      </c>
      <c r="BO16" s="327" t="str">
        <f t="shared" si="30"/>
        <v>7.4</v>
      </c>
      <c r="BP16" s="22" t="str">
        <f t="shared" si="31"/>
        <v>B</v>
      </c>
      <c r="BQ16" s="20">
        <f t="shared" si="32"/>
        <v>3</v>
      </c>
      <c r="BR16" s="39" t="str">
        <f t="shared" si="33"/>
        <v>3.0</v>
      </c>
      <c r="BS16" s="46">
        <v>5</v>
      </c>
      <c r="BT16" s="92">
        <v>5</v>
      </c>
      <c r="BU16" s="289">
        <f t="shared" si="34"/>
        <v>16</v>
      </c>
      <c r="BV16" s="35">
        <f t="shared" si="35"/>
        <v>2.84375</v>
      </c>
      <c r="BW16" s="36" t="str">
        <f t="shared" si="36"/>
        <v>2.84</v>
      </c>
      <c r="BX16" s="37" t="str">
        <f t="shared" si="37"/>
        <v>Lên lớp</v>
      </c>
      <c r="BY16" s="290">
        <f t="shared" si="38"/>
        <v>16</v>
      </c>
      <c r="BZ16" s="291">
        <f t="shared" si="39"/>
        <v>2.84375</v>
      </c>
      <c r="CA16" s="37" t="str">
        <f t="shared" si="40"/>
        <v>Lên lớp</v>
      </c>
      <c r="CB16" s="391"/>
      <c r="CC16" s="337">
        <v>6.8</v>
      </c>
      <c r="CD16" s="65">
        <v>7</v>
      </c>
      <c r="CE16" s="65"/>
      <c r="CF16" s="17">
        <f t="shared" si="41"/>
        <v>6.9</v>
      </c>
      <c r="CG16" s="18">
        <f t="shared" si="42"/>
        <v>6.9</v>
      </c>
      <c r="CH16" s="323" t="str">
        <f t="shared" si="43"/>
        <v>6.9</v>
      </c>
      <c r="CI16" s="22" t="str">
        <f t="shared" si="44"/>
        <v>C+</v>
      </c>
      <c r="CJ16" s="20">
        <f t="shared" si="45"/>
        <v>2.5</v>
      </c>
      <c r="CK16" s="20" t="str">
        <f t="shared" si="46"/>
        <v>2.5</v>
      </c>
      <c r="CL16" s="46">
        <v>3</v>
      </c>
      <c r="CM16" s="95">
        <v>3</v>
      </c>
      <c r="CN16" s="417">
        <v>5.7</v>
      </c>
      <c r="CO16" s="65">
        <v>8</v>
      </c>
      <c r="CP16" s="65"/>
      <c r="CQ16" s="17">
        <f t="shared" si="47"/>
        <v>7.1</v>
      </c>
      <c r="CR16" s="18">
        <f t="shared" si="48"/>
        <v>7.1</v>
      </c>
      <c r="CS16" s="323" t="str">
        <f t="shared" si="49"/>
        <v>7.1</v>
      </c>
      <c r="CT16" s="22" t="str">
        <f t="shared" si="50"/>
        <v>B</v>
      </c>
      <c r="CU16" s="20">
        <f t="shared" si="51"/>
        <v>3</v>
      </c>
      <c r="CV16" s="20" t="str">
        <f t="shared" si="52"/>
        <v>3.0</v>
      </c>
      <c r="CW16" s="46">
        <v>3</v>
      </c>
      <c r="CX16" s="416">
        <v>3</v>
      </c>
      <c r="CY16" s="417">
        <v>6.4</v>
      </c>
      <c r="CZ16" s="86">
        <v>8</v>
      </c>
      <c r="DA16" s="45"/>
      <c r="DB16" s="17">
        <f t="shared" si="53"/>
        <v>7.4</v>
      </c>
      <c r="DC16" s="18">
        <f t="shared" si="54"/>
        <v>7.4</v>
      </c>
      <c r="DD16" s="1028" t="str">
        <f t="shared" si="55"/>
        <v>7.4</v>
      </c>
      <c r="DE16" s="22" t="str">
        <f t="shared" si="56"/>
        <v>B</v>
      </c>
      <c r="DF16" s="20">
        <f t="shared" si="57"/>
        <v>3</v>
      </c>
      <c r="DG16" s="20" t="str">
        <f t="shared" si="58"/>
        <v>3.0</v>
      </c>
      <c r="DH16" s="46">
        <v>2</v>
      </c>
      <c r="DI16" s="416">
        <v>2</v>
      </c>
      <c r="DJ16" s="417">
        <v>7.6</v>
      </c>
      <c r="DK16" s="86">
        <v>7</v>
      </c>
      <c r="DL16" s="45"/>
      <c r="DM16" s="17">
        <f t="shared" si="59"/>
        <v>7.2</v>
      </c>
      <c r="DN16" s="18">
        <f t="shared" si="60"/>
        <v>7.2</v>
      </c>
      <c r="DO16" s="1028" t="str">
        <f t="shared" si="61"/>
        <v>7.2</v>
      </c>
      <c r="DP16" s="22" t="str">
        <f t="shared" si="62"/>
        <v>B</v>
      </c>
      <c r="DQ16" s="20">
        <f t="shared" si="63"/>
        <v>3</v>
      </c>
      <c r="DR16" s="20" t="str">
        <f t="shared" si="64"/>
        <v>3.0</v>
      </c>
      <c r="DS16" s="46">
        <v>3</v>
      </c>
      <c r="DT16" s="416">
        <v>3</v>
      </c>
      <c r="DU16" s="417">
        <v>7.8</v>
      </c>
      <c r="DV16" s="86">
        <v>7</v>
      </c>
      <c r="DW16" s="45"/>
      <c r="DX16" s="17">
        <f t="shared" si="65"/>
        <v>7.3</v>
      </c>
      <c r="DY16" s="18">
        <f t="shared" si="66"/>
        <v>7.3</v>
      </c>
      <c r="DZ16" s="1028" t="str">
        <f t="shared" si="67"/>
        <v>7.3</v>
      </c>
      <c r="EA16" s="22" t="str">
        <f t="shared" si="68"/>
        <v>B</v>
      </c>
      <c r="EB16" s="20">
        <f t="shared" si="69"/>
        <v>3</v>
      </c>
      <c r="EC16" s="20" t="str">
        <f t="shared" si="70"/>
        <v>3.0</v>
      </c>
      <c r="ED16" s="46">
        <v>2</v>
      </c>
      <c r="EE16" s="416">
        <v>2</v>
      </c>
      <c r="EF16" s="417">
        <v>7.8</v>
      </c>
      <c r="EG16" s="86">
        <v>8</v>
      </c>
      <c r="EH16" s="45"/>
      <c r="EI16" s="17">
        <f t="shared" si="71"/>
        <v>7.9</v>
      </c>
      <c r="EJ16" s="18">
        <f t="shared" si="72"/>
        <v>7.9</v>
      </c>
      <c r="EK16" s="1028" t="str">
        <f t="shared" si="73"/>
        <v>7.9</v>
      </c>
      <c r="EL16" s="22" t="str">
        <f t="shared" si="74"/>
        <v>B</v>
      </c>
      <c r="EM16" s="20">
        <f t="shared" si="75"/>
        <v>3</v>
      </c>
      <c r="EN16" s="20" t="str">
        <f t="shared" si="76"/>
        <v>3.0</v>
      </c>
      <c r="EO16" s="46">
        <v>2</v>
      </c>
      <c r="EP16" s="416">
        <v>2</v>
      </c>
      <c r="EQ16" s="417">
        <v>8.1999999999999993</v>
      </c>
      <c r="ER16" s="86">
        <v>6</v>
      </c>
      <c r="ES16" s="65"/>
      <c r="ET16" s="17">
        <f t="shared" si="77"/>
        <v>6.9</v>
      </c>
      <c r="EU16" s="18">
        <f t="shared" si="78"/>
        <v>6.9</v>
      </c>
      <c r="EV16" s="1028" t="str">
        <f t="shared" si="79"/>
        <v>6.9</v>
      </c>
      <c r="EW16" s="22" t="str">
        <f t="shared" si="80"/>
        <v>C+</v>
      </c>
      <c r="EX16" s="20">
        <f t="shared" si="81"/>
        <v>2.5</v>
      </c>
      <c r="EY16" s="20" t="str">
        <f t="shared" si="82"/>
        <v>2.5</v>
      </c>
      <c r="EZ16" s="46">
        <v>2</v>
      </c>
      <c r="FA16" s="416">
        <v>2</v>
      </c>
      <c r="FB16" s="515">
        <f t="shared" si="83"/>
        <v>17</v>
      </c>
      <c r="FC16" s="35">
        <f t="shared" si="84"/>
        <v>2.8529411764705883</v>
      </c>
      <c r="FD16" s="36" t="str">
        <f t="shared" si="85"/>
        <v>2.85</v>
      </c>
      <c r="FE16" s="86" t="str">
        <f t="shared" si="86"/>
        <v>Lên lớp</v>
      </c>
      <c r="FF16" s="501">
        <f t="shared" si="87"/>
        <v>33</v>
      </c>
      <c r="FG16" s="35">
        <f t="shared" si="88"/>
        <v>2.8484848484848486</v>
      </c>
      <c r="FH16" s="36" t="str">
        <f t="shared" si="89"/>
        <v>2.85</v>
      </c>
      <c r="FI16" s="530">
        <f t="shared" si="90"/>
        <v>33</v>
      </c>
      <c r="FJ16" s="502">
        <f t="shared" si="91"/>
        <v>2.8484848484848486</v>
      </c>
      <c r="FK16" s="503" t="str">
        <f t="shared" si="92"/>
        <v>Lên lớp</v>
      </c>
      <c r="FL16" s="542"/>
      <c r="FM16" s="417">
        <v>7.6</v>
      </c>
      <c r="FN16" s="86">
        <v>7</v>
      </c>
      <c r="FO16" s="65"/>
      <c r="FP16" s="17">
        <f t="shared" si="93"/>
        <v>7.2</v>
      </c>
      <c r="FQ16" s="18">
        <f t="shared" si="94"/>
        <v>7.2</v>
      </c>
      <c r="FR16" s="1028" t="str">
        <f t="shared" si="95"/>
        <v>7.2</v>
      </c>
      <c r="FS16" s="22" t="str">
        <f t="shared" si="96"/>
        <v>B</v>
      </c>
      <c r="FT16" s="20">
        <f t="shared" si="97"/>
        <v>3</v>
      </c>
      <c r="FU16" s="20" t="str">
        <f t="shared" si="98"/>
        <v>3.0</v>
      </c>
      <c r="FV16" s="46">
        <v>2</v>
      </c>
      <c r="FW16" s="416">
        <v>2</v>
      </c>
      <c r="FX16" s="585">
        <v>7.3</v>
      </c>
      <c r="FY16" s="604">
        <v>7</v>
      </c>
      <c r="FZ16" s="604"/>
      <c r="GA16" s="17">
        <f t="shared" si="99"/>
        <v>7.1</v>
      </c>
      <c r="GB16" s="18">
        <f t="shared" si="100"/>
        <v>7.1</v>
      </c>
      <c r="GC16" s="1029" t="str">
        <f t="shared" si="101"/>
        <v>7.1</v>
      </c>
      <c r="GD16" s="22" t="str">
        <f t="shared" si="102"/>
        <v>B</v>
      </c>
      <c r="GE16" s="20">
        <f t="shared" si="103"/>
        <v>3</v>
      </c>
      <c r="GF16" s="20" t="str">
        <f t="shared" si="104"/>
        <v>3.0</v>
      </c>
      <c r="GG16" s="46">
        <v>2</v>
      </c>
      <c r="GH16" s="416">
        <v>2</v>
      </c>
      <c r="GI16" s="417">
        <v>8.1999999999999993</v>
      </c>
      <c r="GJ16" s="65">
        <v>9</v>
      </c>
      <c r="GK16" s="65"/>
      <c r="GL16" s="17">
        <f t="shared" si="105"/>
        <v>8.6999999999999993</v>
      </c>
      <c r="GM16" s="18">
        <f t="shared" si="106"/>
        <v>8.6999999999999993</v>
      </c>
      <c r="GN16" s="1029" t="str">
        <f t="shared" si="107"/>
        <v>8.7</v>
      </c>
      <c r="GO16" s="22" t="str">
        <f t="shared" si="108"/>
        <v>A</v>
      </c>
      <c r="GP16" s="20">
        <f t="shared" si="109"/>
        <v>4</v>
      </c>
      <c r="GQ16" s="20" t="str">
        <f t="shared" si="110"/>
        <v>4.0</v>
      </c>
      <c r="GR16" s="46">
        <v>3</v>
      </c>
      <c r="GS16" s="416">
        <v>3</v>
      </c>
      <c r="GT16" s="417">
        <v>7.4</v>
      </c>
      <c r="GU16" s="599">
        <v>8</v>
      </c>
      <c r="GV16" s="599"/>
      <c r="GW16" s="17">
        <f t="shared" si="111"/>
        <v>7.8</v>
      </c>
      <c r="GX16" s="18">
        <f t="shared" si="112"/>
        <v>7.8</v>
      </c>
      <c r="GY16" s="1028" t="str">
        <f t="shared" si="113"/>
        <v>7.8</v>
      </c>
      <c r="GZ16" s="22" t="str">
        <f t="shared" si="114"/>
        <v>B</v>
      </c>
      <c r="HA16" s="20">
        <f t="shared" si="115"/>
        <v>3</v>
      </c>
      <c r="HB16" s="20" t="str">
        <f t="shared" si="116"/>
        <v>3.0</v>
      </c>
      <c r="HC16" s="46">
        <v>4</v>
      </c>
      <c r="HD16" s="416">
        <v>4</v>
      </c>
      <c r="HE16" s="417">
        <v>7.7</v>
      </c>
      <c r="HF16" s="65">
        <v>7</v>
      </c>
      <c r="HG16" s="65"/>
      <c r="HH16" s="17">
        <f t="shared" si="117"/>
        <v>7.3</v>
      </c>
      <c r="HI16" s="18">
        <f t="shared" si="118"/>
        <v>7.3</v>
      </c>
      <c r="HJ16" s="1029" t="str">
        <f t="shared" si="119"/>
        <v>7.3</v>
      </c>
      <c r="HK16" s="22" t="str">
        <f t="shared" si="120"/>
        <v>B</v>
      </c>
      <c r="HL16" s="20">
        <f t="shared" si="121"/>
        <v>3</v>
      </c>
      <c r="HM16" s="20" t="str">
        <f t="shared" si="122"/>
        <v>3.0</v>
      </c>
      <c r="HN16" s="46">
        <v>2</v>
      </c>
      <c r="HO16" s="416">
        <v>2</v>
      </c>
      <c r="HP16" s="660">
        <v>7.4</v>
      </c>
      <c r="HQ16" s="599">
        <v>8</v>
      </c>
      <c r="HR16" s="599"/>
      <c r="HS16" s="17">
        <f t="shared" si="123"/>
        <v>7.8</v>
      </c>
      <c r="HT16" s="18">
        <f t="shared" si="124"/>
        <v>7.8</v>
      </c>
      <c r="HU16" s="1028" t="str">
        <f t="shared" si="125"/>
        <v>7.8</v>
      </c>
      <c r="HV16" s="22" t="str">
        <f t="shared" si="126"/>
        <v>B</v>
      </c>
      <c r="HW16" s="20">
        <f t="shared" si="127"/>
        <v>3</v>
      </c>
      <c r="HX16" s="20" t="str">
        <f t="shared" si="128"/>
        <v>3.0</v>
      </c>
      <c r="HY16" s="46">
        <v>3</v>
      </c>
      <c r="HZ16" s="416">
        <v>3</v>
      </c>
      <c r="IA16" s="660">
        <v>7.2</v>
      </c>
      <c r="IB16" s="599">
        <v>6</v>
      </c>
      <c r="IC16" s="599"/>
      <c r="ID16" s="17">
        <f t="shared" si="129"/>
        <v>6.5</v>
      </c>
      <c r="IE16" s="18">
        <f t="shared" si="130"/>
        <v>6.5</v>
      </c>
      <c r="IF16" s="1029" t="str">
        <f t="shared" si="131"/>
        <v>6.5</v>
      </c>
      <c r="IG16" s="22" t="str">
        <f t="shared" si="132"/>
        <v>C+</v>
      </c>
      <c r="IH16" s="20">
        <f t="shared" si="133"/>
        <v>2.5</v>
      </c>
      <c r="II16" s="20" t="str">
        <f t="shared" si="134"/>
        <v>2.5</v>
      </c>
      <c r="IJ16" s="46">
        <v>3</v>
      </c>
      <c r="IK16" s="416">
        <v>3</v>
      </c>
      <c r="IL16" s="417">
        <v>7.9</v>
      </c>
      <c r="IM16" s="599">
        <v>7</v>
      </c>
      <c r="IN16" s="599"/>
      <c r="IO16" s="17">
        <f t="shared" si="135"/>
        <v>7.4</v>
      </c>
      <c r="IP16" s="18">
        <f t="shared" si="136"/>
        <v>7.4</v>
      </c>
      <c r="IQ16" s="1028" t="str">
        <f t="shared" si="137"/>
        <v>7.4</v>
      </c>
      <c r="IR16" s="22" t="str">
        <f t="shared" si="138"/>
        <v>B</v>
      </c>
      <c r="IS16" s="20">
        <f t="shared" si="139"/>
        <v>3</v>
      </c>
      <c r="IT16" s="20" t="str">
        <f t="shared" si="140"/>
        <v>3.0</v>
      </c>
      <c r="IU16" s="46">
        <v>4</v>
      </c>
      <c r="IV16" s="416">
        <v>4</v>
      </c>
      <c r="IW16" s="515">
        <f t="shared" si="141"/>
        <v>23</v>
      </c>
      <c r="IX16" s="35">
        <f t="shared" si="142"/>
        <v>3.0652173913043477</v>
      </c>
      <c r="IY16" s="36" t="str">
        <f t="shared" si="143"/>
        <v>3.07</v>
      </c>
      <c r="IZ16" s="37" t="str">
        <f t="shared" si="144"/>
        <v>Lên lớp</v>
      </c>
      <c r="JA16" s="501">
        <f t="shared" si="145"/>
        <v>56</v>
      </c>
      <c r="JB16" s="690">
        <f t="shared" si="146"/>
        <v>2.9375</v>
      </c>
      <c r="JC16" s="36" t="str">
        <f t="shared" si="147"/>
        <v>2.94</v>
      </c>
      <c r="JD16" s="290">
        <f t="shared" si="148"/>
        <v>23</v>
      </c>
      <c r="JE16" s="291">
        <f t="shared" si="149"/>
        <v>3.0652173913043477</v>
      </c>
      <c r="JF16" s="679">
        <f t="shared" si="150"/>
        <v>56</v>
      </c>
      <c r="JG16" s="680">
        <f t="shared" si="151"/>
        <v>2.9375</v>
      </c>
      <c r="JH16" s="37" t="str">
        <f t="shared" si="152"/>
        <v>Lên lớp</v>
      </c>
      <c r="JJ16" s="417">
        <v>6.6</v>
      </c>
      <c r="JK16" s="65">
        <v>7</v>
      </c>
      <c r="JL16" s="65"/>
      <c r="JM16" s="17">
        <f t="shared" si="153"/>
        <v>6.8</v>
      </c>
      <c r="JN16" s="18">
        <f t="shared" si="154"/>
        <v>6.8</v>
      </c>
      <c r="JO16" s="1028" t="str">
        <f t="shared" si="155"/>
        <v>6.8</v>
      </c>
      <c r="JP16" s="22" t="str">
        <f t="shared" si="156"/>
        <v>C+</v>
      </c>
      <c r="JQ16" s="20">
        <f t="shared" si="157"/>
        <v>2.5</v>
      </c>
      <c r="JR16" s="20" t="str">
        <f t="shared" si="158"/>
        <v>2.5</v>
      </c>
      <c r="JS16" s="46">
        <v>2</v>
      </c>
      <c r="JT16" s="416">
        <v>2</v>
      </c>
      <c r="JU16" s="660">
        <v>9</v>
      </c>
      <c r="JV16" s="65">
        <v>9</v>
      </c>
      <c r="JW16" s="65"/>
      <c r="JX16" s="17">
        <f t="shared" si="159"/>
        <v>9</v>
      </c>
      <c r="JY16" s="18">
        <f t="shared" si="160"/>
        <v>9</v>
      </c>
      <c r="JZ16" s="1028" t="str">
        <f t="shared" si="161"/>
        <v>9.0</v>
      </c>
      <c r="KA16" s="22" t="str">
        <f t="shared" si="162"/>
        <v>A</v>
      </c>
      <c r="KB16" s="20">
        <f t="shared" si="163"/>
        <v>4</v>
      </c>
      <c r="KC16" s="20" t="str">
        <f t="shared" si="164"/>
        <v>4.0</v>
      </c>
      <c r="KD16" s="46">
        <v>4</v>
      </c>
      <c r="KE16" s="416">
        <v>4</v>
      </c>
      <c r="KF16" s="417">
        <v>7.7</v>
      </c>
      <c r="KG16" s="65">
        <v>9</v>
      </c>
      <c r="KH16" s="65"/>
      <c r="KI16" s="17">
        <f t="shared" si="165"/>
        <v>8.5</v>
      </c>
      <c r="KJ16" s="18">
        <f t="shared" si="166"/>
        <v>8.5</v>
      </c>
      <c r="KK16" s="1029" t="str">
        <f t="shared" si="167"/>
        <v>8.5</v>
      </c>
      <c r="KL16" s="22" t="str">
        <f t="shared" si="168"/>
        <v>A</v>
      </c>
      <c r="KM16" s="20">
        <f t="shared" si="169"/>
        <v>4</v>
      </c>
      <c r="KN16" s="20" t="str">
        <f t="shared" si="170"/>
        <v>4.0</v>
      </c>
      <c r="KO16" s="46">
        <v>4</v>
      </c>
      <c r="KP16" s="416">
        <v>4</v>
      </c>
      <c r="KQ16" s="417">
        <v>8.6999999999999993</v>
      </c>
      <c r="KR16" s="65">
        <v>6</v>
      </c>
      <c r="KS16" s="65"/>
      <c r="KT16" s="17">
        <f t="shared" si="171"/>
        <v>7.1</v>
      </c>
      <c r="KU16" s="18">
        <f t="shared" si="172"/>
        <v>7.1</v>
      </c>
      <c r="KV16" s="1028" t="str">
        <f t="shared" si="173"/>
        <v>7.1</v>
      </c>
      <c r="KW16" s="22" t="str">
        <f t="shared" si="174"/>
        <v>B</v>
      </c>
      <c r="KX16" s="20">
        <f t="shared" si="175"/>
        <v>3</v>
      </c>
      <c r="KY16" s="20" t="str">
        <f t="shared" si="176"/>
        <v>3.0</v>
      </c>
      <c r="KZ16" s="46">
        <v>3</v>
      </c>
      <c r="LA16" s="416">
        <v>3</v>
      </c>
      <c r="LB16" s="417">
        <v>7.7</v>
      </c>
      <c r="LC16" s="65">
        <v>8</v>
      </c>
      <c r="LD16" s="65"/>
      <c r="LE16" s="17">
        <f t="shared" si="177"/>
        <v>7.9</v>
      </c>
      <c r="LF16" s="18">
        <f t="shared" si="178"/>
        <v>7.9</v>
      </c>
      <c r="LG16" s="1029" t="str">
        <f t="shared" si="179"/>
        <v>7.9</v>
      </c>
      <c r="LH16" s="22" t="str">
        <f t="shared" si="180"/>
        <v>B</v>
      </c>
      <c r="LI16" s="20">
        <f t="shared" si="181"/>
        <v>3</v>
      </c>
      <c r="LJ16" s="20" t="str">
        <f t="shared" si="182"/>
        <v>3.0</v>
      </c>
      <c r="LK16" s="46">
        <v>2</v>
      </c>
      <c r="LL16" s="416">
        <v>2</v>
      </c>
      <c r="LM16" s="417">
        <v>7.1</v>
      </c>
      <c r="LN16" s="599">
        <v>7</v>
      </c>
      <c r="LO16" s="599"/>
      <c r="LP16" s="17">
        <f t="shared" si="183"/>
        <v>7</v>
      </c>
      <c r="LQ16" s="18">
        <f t="shared" si="184"/>
        <v>7</v>
      </c>
      <c r="LR16" s="1028" t="str">
        <f t="shared" si="185"/>
        <v>7.0</v>
      </c>
      <c r="LS16" s="22" t="str">
        <f t="shared" si="186"/>
        <v>B</v>
      </c>
      <c r="LT16" s="20">
        <f t="shared" si="187"/>
        <v>3</v>
      </c>
      <c r="LU16" s="20" t="str">
        <f t="shared" si="188"/>
        <v>3.0</v>
      </c>
      <c r="LV16" s="46">
        <v>2</v>
      </c>
      <c r="LW16" s="416">
        <v>2</v>
      </c>
      <c r="LX16" s="417">
        <v>7.4</v>
      </c>
      <c r="LY16" s="65">
        <v>7</v>
      </c>
      <c r="LZ16" s="65"/>
      <c r="MA16" s="17">
        <f t="shared" si="189"/>
        <v>7.2</v>
      </c>
      <c r="MB16" s="18">
        <f t="shared" si="190"/>
        <v>7.2</v>
      </c>
      <c r="MC16" s="1028" t="str">
        <f t="shared" si="191"/>
        <v>7.2</v>
      </c>
      <c r="MD16" s="22" t="str">
        <f t="shared" si="192"/>
        <v>B</v>
      </c>
      <c r="ME16" s="20">
        <f t="shared" si="193"/>
        <v>3</v>
      </c>
      <c r="MF16" s="20" t="str">
        <f t="shared" si="194"/>
        <v>3.0</v>
      </c>
      <c r="MG16" s="46">
        <v>3</v>
      </c>
      <c r="MH16" s="416">
        <v>3</v>
      </c>
      <c r="MI16" s="515">
        <f t="shared" si="195"/>
        <v>20</v>
      </c>
      <c r="MJ16" s="35">
        <f t="shared" si="196"/>
        <v>3.35</v>
      </c>
      <c r="MK16" s="36" t="str">
        <f t="shared" si="197"/>
        <v>3.35</v>
      </c>
      <c r="ML16" s="65" t="str">
        <f t="shared" si="198"/>
        <v>Lên lớp</v>
      </c>
      <c r="MM16" s="501">
        <f t="shared" si="199"/>
        <v>76</v>
      </c>
      <c r="MN16" s="35">
        <f t="shared" si="200"/>
        <v>3.0460526315789473</v>
      </c>
      <c r="MO16" s="36" t="str">
        <f t="shared" si="201"/>
        <v>3.05</v>
      </c>
      <c r="MP16" s="799">
        <f t="shared" si="202"/>
        <v>20</v>
      </c>
      <c r="MQ16" s="800">
        <f t="shared" si="203"/>
        <v>3.35</v>
      </c>
      <c r="MR16" s="801">
        <f t="shared" si="204"/>
        <v>76</v>
      </c>
      <c r="MS16" s="1031">
        <f t="shared" si="205"/>
        <v>7.4513157894736848</v>
      </c>
      <c r="MT16" s="802">
        <f t="shared" si="206"/>
        <v>3.0460526315789473</v>
      </c>
      <c r="MU16" s="65" t="str">
        <f t="shared" si="207"/>
        <v>Lên lớp</v>
      </c>
      <c r="MV16" s="225"/>
      <c r="MW16" s="417">
        <v>7.4</v>
      </c>
      <c r="MX16" s="65">
        <v>6</v>
      </c>
      <c r="MY16" s="65"/>
      <c r="MZ16" s="17">
        <f t="shared" si="208"/>
        <v>6.6</v>
      </c>
      <c r="NA16" s="18">
        <f t="shared" si="209"/>
        <v>6.6</v>
      </c>
      <c r="NB16" s="1032" t="str">
        <f t="shared" si="210"/>
        <v>6.6</v>
      </c>
      <c r="NC16" s="22" t="str">
        <f t="shared" si="211"/>
        <v>C+</v>
      </c>
      <c r="ND16" s="20">
        <f t="shared" si="212"/>
        <v>2.5</v>
      </c>
      <c r="NE16" s="20" t="str">
        <f t="shared" si="213"/>
        <v>2.5</v>
      </c>
      <c r="NF16" s="46">
        <v>4</v>
      </c>
      <c r="NG16" s="416">
        <v>4</v>
      </c>
      <c r="NH16" s="417">
        <v>8.3000000000000007</v>
      </c>
      <c r="NI16" s="65">
        <v>8</v>
      </c>
      <c r="NJ16" s="65"/>
      <c r="NK16" s="17">
        <f t="shared" si="214"/>
        <v>8.1</v>
      </c>
      <c r="NL16" s="18">
        <f t="shared" si="215"/>
        <v>8.1</v>
      </c>
      <c r="NM16" s="1029" t="str">
        <f t="shared" si="216"/>
        <v>8.1</v>
      </c>
      <c r="NN16" s="22" t="str">
        <f t="shared" si="217"/>
        <v>B+</v>
      </c>
      <c r="NO16" s="20">
        <f t="shared" si="218"/>
        <v>3.5</v>
      </c>
      <c r="NP16" s="20" t="str">
        <f t="shared" si="219"/>
        <v>3.5</v>
      </c>
      <c r="NQ16" s="46">
        <v>3</v>
      </c>
      <c r="NR16" s="416">
        <v>3</v>
      </c>
      <c r="NS16" s="417">
        <v>8.6</v>
      </c>
      <c r="NT16" s="65">
        <v>9</v>
      </c>
      <c r="NU16" s="65"/>
      <c r="NV16" s="17">
        <f t="shared" si="220"/>
        <v>8.8000000000000007</v>
      </c>
      <c r="NW16" s="18">
        <f t="shared" si="221"/>
        <v>8.8000000000000007</v>
      </c>
      <c r="NX16" s="1029" t="str">
        <f t="shared" si="227"/>
        <v>8.8</v>
      </c>
      <c r="NY16" s="22" t="str">
        <f t="shared" si="222"/>
        <v>A</v>
      </c>
      <c r="NZ16" s="20">
        <f t="shared" si="223"/>
        <v>4</v>
      </c>
      <c r="OA16" s="20" t="str">
        <f t="shared" si="224"/>
        <v>4.0</v>
      </c>
      <c r="OB16" s="46">
        <v>2</v>
      </c>
      <c r="OC16" s="416">
        <v>2</v>
      </c>
      <c r="OD16" s="417">
        <v>8</v>
      </c>
      <c r="OE16" s="65">
        <v>8</v>
      </c>
      <c r="OF16" s="65"/>
      <c r="OG16" s="17">
        <f t="shared" si="228"/>
        <v>8</v>
      </c>
      <c r="OH16" s="18">
        <f t="shared" si="229"/>
        <v>8</v>
      </c>
      <c r="OI16" s="1032" t="str">
        <f t="shared" si="230"/>
        <v>8.0</v>
      </c>
      <c r="OJ16" s="22" t="str">
        <f t="shared" si="231"/>
        <v>B+</v>
      </c>
      <c r="OK16" s="20">
        <f t="shared" si="232"/>
        <v>3.5</v>
      </c>
      <c r="OL16" s="20" t="str">
        <f t="shared" si="233"/>
        <v>3.5</v>
      </c>
      <c r="OM16" s="46">
        <v>3</v>
      </c>
      <c r="ON16" s="416">
        <v>3</v>
      </c>
      <c r="OO16" s="417">
        <v>8.5</v>
      </c>
      <c r="OP16" s="65">
        <v>8</v>
      </c>
      <c r="OQ16" s="65"/>
      <c r="OR16" s="17">
        <f t="shared" si="234"/>
        <v>8.1999999999999993</v>
      </c>
      <c r="OS16" s="18">
        <f t="shared" si="235"/>
        <v>8.1999999999999993</v>
      </c>
      <c r="OT16" s="1032" t="str">
        <f t="shared" si="236"/>
        <v>8.2</v>
      </c>
      <c r="OU16" s="22" t="str">
        <f t="shared" si="237"/>
        <v>B+</v>
      </c>
      <c r="OV16" s="20">
        <f t="shared" si="238"/>
        <v>3.5</v>
      </c>
      <c r="OW16" s="20" t="str">
        <f t="shared" si="239"/>
        <v>3.5</v>
      </c>
      <c r="OX16" s="46">
        <v>4</v>
      </c>
      <c r="OY16" s="416">
        <v>4</v>
      </c>
      <c r="OZ16" s="515">
        <f t="shared" si="240"/>
        <v>16</v>
      </c>
      <c r="PA16" s="35">
        <f t="shared" si="241"/>
        <v>3.3125</v>
      </c>
      <c r="PB16" s="36" t="str">
        <f t="shared" si="242"/>
        <v>3.31</v>
      </c>
      <c r="PC16" s="65" t="str">
        <f t="shared" si="243"/>
        <v>Lên lớp</v>
      </c>
      <c r="PD16" s="501">
        <f t="shared" si="244"/>
        <v>92</v>
      </c>
      <c r="PE16" s="35">
        <f t="shared" si="245"/>
        <v>3.0923913043478262</v>
      </c>
      <c r="PF16" s="36" t="str">
        <f t="shared" si="246"/>
        <v>3.09</v>
      </c>
      <c r="PG16" s="799">
        <f t="shared" si="247"/>
        <v>16</v>
      </c>
      <c r="PH16" s="1105">
        <f t="shared" si="248"/>
        <v>7.8187499999999996</v>
      </c>
      <c r="PI16" s="800">
        <f t="shared" si="249"/>
        <v>3.3125</v>
      </c>
      <c r="PJ16" s="801">
        <f t="shared" si="250"/>
        <v>92</v>
      </c>
      <c r="PK16" s="1107">
        <f t="shared" si="251"/>
        <v>7.5152173913043487</v>
      </c>
      <c r="PL16" s="802">
        <f t="shared" si="252"/>
        <v>3.0923913043478262</v>
      </c>
      <c r="PM16" s="65" t="str">
        <f t="shared" si="253"/>
        <v>Lên lớp</v>
      </c>
      <c r="PN16" s="454"/>
      <c r="PO16" s="417">
        <v>7.7</v>
      </c>
      <c r="PP16" s="599">
        <v>8</v>
      </c>
      <c r="PQ16" s="599"/>
      <c r="PR16" s="17">
        <f t="shared" si="254"/>
        <v>7.9</v>
      </c>
      <c r="PS16" s="18">
        <f t="shared" si="255"/>
        <v>7.9</v>
      </c>
      <c r="PT16" s="1032" t="str">
        <f t="shared" si="256"/>
        <v>7.9</v>
      </c>
      <c r="PU16" s="22" t="str">
        <f t="shared" si="257"/>
        <v>B</v>
      </c>
      <c r="PV16" s="20">
        <f t="shared" si="258"/>
        <v>3</v>
      </c>
      <c r="PW16" s="20" t="str">
        <f t="shared" si="259"/>
        <v>3.0</v>
      </c>
      <c r="PX16" s="46">
        <v>3</v>
      </c>
      <c r="PY16" s="416">
        <v>3</v>
      </c>
      <c r="PZ16" s="715">
        <v>7.8</v>
      </c>
      <c r="QA16" s="460">
        <v>8</v>
      </c>
      <c r="QB16" s="1080">
        <f t="shared" si="260"/>
        <v>7.9</v>
      </c>
      <c r="QC16" s="1192" t="str">
        <f t="shared" si="261"/>
        <v>7.9</v>
      </c>
      <c r="QD16" s="1147" t="str">
        <f t="shared" si="262"/>
        <v>B</v>
      </c>
      <c r="QE16" s="1149">
        <f t="shared" si="263"/>
        <v>3</v>
      </c>
      <c r="QF16" s="1149" t="str">
        <f t="shared" si="264"/>
        <v>3.0</v>
      </c>
      <c r="QG16" s="1151">
        <v>5</v>
      </c>
      <c r="QH16" s="451">
        <v>5</v>
      </c>
      <c r="QI16" s="289">
        <f t="shared" si="265"/>
        <v>8</v>
      </c>
      <c r="QJ16" s="35">
        <f t="shared" si="266"/>
        <v>3</v>
      </c>
      <c r="QK16" s="36" t="str">
        <f t="shared" si="267"/>
        <v>3.00</v>
      </c>
      <c r="QL16" s="1159" t="str">
        <f t="shared" si="268"/>
        <v>Lên lớp</v>
      </c>
      <c r="QM16" s="290">
        <f t="shared" si="269"/>
        <v>8</v>
      </c>
      <c r="QN16" s="291">
        <f xml:space="preserve"> (PV16*PY16+QE16*QH16)/QM16</f>
        <v>3</v>
      </c>
    </row>
    <row r="17" spans="1:456" ht="18.75" customHeight="1">
      <c r="A17" s="313">
        <v>23</v>
      </c>
      <c r="B17" s="314" t="s">
        <v>156</v>
      </c>
      <c r="C17" s="314" t="s">
        <v>323</v>
      </c>
      <c r="D17" s="1216" t="s">
        <v>190</v>
      </c>
      <c r="E17" s="1217" t="s">
        <v>191</v>
      </c>
      <c r="F17" s="150"/>
      <c r="G17" s="153" t="s">
        <v>211</v>
      </c>
      <c r="H17" s="110" t="s">
        <v>34</v>
      </c>
      <c r="I17" s="154" t="s">
        <v>380</v>
      </c>
      <c r="J17" s="436">
        <v>6.5</v>
      </c>
      <c r="K17" s="327" t="str">
        <f t="shared" si="0"/>
        <v>6.5</v>
      </c>
      <c r="L17" s="465" t="str">
        <f t="shared" si="225"/>
        <v>C+</v>
      </c>
      <c r="M17" s="466">
        <f t="shared" si="226"/>
        <v>2.5</v>
      </c>
      <c r="N17" s="436">
        <v>6.7</v>
      </c>
      <c r="O17" s="327" t="str">
        <f t="shared" si="1"/>
        <v>6.7</v>
      </c>
      <c r="P17" s="465" t="str">
        <f t="shared" si="2"/>
        <v>C+</v>
      </c>
      <c r="Q17" s="466">
        <f t="shared" si="3"/>
        <v>2.5</v>
      </c>
      <c r="R17" s="12">
        <v>6.7</v>
      </c>
      <c r="S17" s="13">
        <v>7</v>
      </c>
      <c r="T17" s="14"/>
      <c r="U17" s="11">
        <f t="shared" si="4"/>
        <v>6.9</v>
      </c>
      <c r="V17" s="16">
        <f t="shared" si="5"/>
        <v>6.9</v>
      </c>
      <c r="W17" s="327" t="str">
        <f t="shared" si="6"/>
        <v>6.9</v>
      </c>
      <c r="X17" s="22" t="str">
        <f t="shared" si="7"/>
        <v>C+</v>
      </c>
      <c r="Y17" s="20">
        <f t="shared" si="8"/>
        <v>2.5</v>
      </c>
      <c r="Z17" s="39" t="str">
        <f t="shared" si="9"/>
        <v>2.5</v>
      </c>
      <c r="AA17" s="46">
        <v>2</v>
      </c>
      <c r="AB17" s="92">
        <v>2</v>
      </c>
      <c r="AC17" s="26">
        <v>0</v>
      </c>
      <c r="AD17" s="13"/>
      <c r="AE17" s="14"/>
      <c r="AF17" s="11">
        <f t="shared" si="10"/>
        <v>0</v>
      </c>
      <c r="AG17" s="16">
        <f t="shared" si="11"/>
        <v>0</v>
      </c>
      <c r="AH17" s="327" t="str">
        <f t="shared" si="12"/>
        <v>0.0</v>
      </c>
      <c r="AI17" s="22" t="str">
        <f t="shared" si="13"/>
        <v>F</v>
      </c>
      <c r="AJ17" s="20">
        <f t="shared" si="14"/>
        <v>0</v>
      </c>
      <c r="AK17" s="39" t="str">
        <f t="shared" si="15"/>
        <v>0.0</v>
      </c>
      <c r="AL17" s="8">
        <v>3</v>
      </c>
      <c r="AM17" s="298"/>
      <c r="AN17" s="429">
        <v>5.6</v>
      </c>
      <c r="AO17" s="430">
        <v>4</v>
      </c>
      <c r="AP17" s="431"/>
      <c r="AQ17" s="424">
        <f t="shared" si="16"/>
        <v>4.5999999999999996</v>
      </c>
      <c r="AR17" s="425">
        <f t="shared" si="17"/>
        <v>4.5999999999999996</v>
      </c>
      <c r="AS17" s="327" t="str">
        <f t="shared" si="18"/>
        <v>4.6</v>
      </c>
      <c r="AT17" s="669" t="str">
        <f t="shared" si="19"/>
        <v>D</v>
      </c>
      <c r="AU17" s="20">
        <f t="shared" si="20"/>
        <v>1</v>
      </c>
      <c r="AV17" s="39" t="str">
        <f t="shared" si="21"/>
        <v>1.0</v>
      </c>
      <c r="AW17" s="69">
        <v>3</v>
      </c>
      <c r="AX17" s="92">
        <v>3</v>
      </c>
      <c r="AY17" s="429">
        <v>5.7</v>
      </c>
      <c r="AZ17" s="434">
        <v>4</v>
      </c>
      <c r="BA17" s="519"/>
      <c r="BB17" s="424">
        <f t="shared" si="22"/>
        <v>4.7</v>
      </c>
      <c r="BC17" s="425">
        <f t="shared" si="23"/>
        <v>4.7</v>
      </c>
      <c r="BD17" s="1103" t="str">
        <f t="shared" si="24"/>
        <v>4.7</v>
      </c>
      <c r="BE17" s="22" t="str">
        <f t="shared" si="25"/>
        <v>D</v>
      </c>
      <c r="BF17" s="20">
        <f t="shared" si="26"/>
        <v>1</v>
      </c>
      <c r="BG17" s="39" t="str">
        <f t="shared" si="27"/>
        <v>1.0</v>
      </c>
      <c r="BH17" s="46">
        <v>3</v>
      </c>
      <c r="BI17" s="92">
        <v>3</v>
      </c>
      <c r="BJ17" s="429">
        <v>7.3</v>
      </c>
      <c r="BK17" s="430">
        <v>6</v>
      </c>
      <c r="BL17" s="431"/>
      <c r="BM17" s="424">
        <f t="shared" si="28"/>
        <v>6.5</v>
      </c>
      <c r="BN17" s="425">
        <f t="shared" si="29"/>
        <v>6.5</v>
      </c>
      <c r="BO17" s="327" t="str">
        <f t="shared" si="30"/>
        <v>6.5</v>
      </c>
      <c r="BP17" s="669" t="str">
        <f t="shared" si="31"/>
        <v>C+</v>
      </c>
      <c r="BQ17" s="20">
        <f t="shared" si="32"/>
        <v>2.5</v>
      </c>
      <c r="BR17" s="39" t="str">
        <f t="shared" si="33"/>
        <v>2.5</v>
      </c>
      <c r="BS17" s="46">
        <v>5</v>
      </c>
      <c r="BT17" s="92">
        <v>5</v>
      </c>
      <c r="BU17" s="289">
        <f t="shared" si="34"/>
        <v>16</v>
      </c>
      <c r="BV17" s="35">
        <f t="shared" si="35"/>
        <v>1.46875</v>
      </c>
      <c r="BW17" s="36" t="str">
        <f t="shared" si="36"/>
        <v>1.47</v>
      </c>
      <c r="BX17" s="334" t="str">
        <f t="shared" si="37"/>
        <v>Lên lớp</v>
      </c>
      <c r="BY17" s="290">
        <f t="shared" si="38"/>
        <v>13</v>
      </c>
      <c r="BZ17" s="291">
        <f t="shared" si="39"/>
        <v>1.8076923076923077</v>
      </c>
      <c r="CA17" s="37" t="str">
        <f t="shared" si="40"/>
        <v>Lên lớp</v>
      </c>
      <c r="CB17" s="537" t="s">
        <v>464</v>
      </c>
      <c r="CC17" s="337">
        <v>5</v>
      </c>
      <c r="CD17" s="65">
        <v>5</v>
      </c>
      <c r="CE17" s="65"/>
      <c r="CF17" s="17">
        <f t="shared" si="41"/>
        <v>5</v>
      </c>
      <c r="CG17" s="18">
        <f t="shared" si="42"/>
        <v>5</v>
      </c>
      <c r="CH17" s="323" t="str">
        <f t="shared" si="43"/>
        <v>5.0</v>
      </c>
      <c r="CI17" s="22" t="str">
        <f t="shared" si="44"/>
        <v>D+</v>
      </c>
      <c r="CJ17" s="20">
        <f t="shared" si="45"/>
        <v>1.5</v>
      </c>
      <c r="CK17" s="20" t="str">
        <f t="shared" si="46"/>
        <v>1.5</v>
      </c>
      <c r="CL17" s="46">
        <v>3</v>
      </c>
      <c r="CM17" s="95">
        <v>3</v>
      </c>
      <c r="CN17" s="417">
        <v>5.7</v>
      </c>
      <c r="CO17" s="65">
        <v>5</v>
      </c>
      <c r="CP17" s="65"/>
      <c r="CQ17" s="17">
        <f t="shared" si="47"/>
        <v>5.3</v>
      </c>
      <c r="CR17" s="18">
        <f t="shared" si="48"/>
        <v>5.3</v>
      </c>
      <c r="CS17" s="323" t="str">
        <f t="shared" si="49"/>
        <v>5.3</v>
      </c>
      <c r="CT17" s="22" t="str">
        <f t="shared" si="50"/>
        <v>D+</v>
      </c>
      <c r="CU17" s="20">
        <f t="shared" si="51"/>
        <v>1.5</v>
      </c>
      <c r="CV17" s="20" t="str">
        <f t="shared" si="52"/>
        <v>1.5</v>
      </c>
      <c r="CW17" s="46">
        <v>3</v>
      </c>
      <c r="CX17" s="416">
        <v>3</v>
      </c>
      <c r="CY17" s="417">
        <v>6.8</v>
      </c>
      <c r="CZ17" s="86">
        <v>6</v>
      </c>
      <c r="DA17" s="45"/>
      <c r="DB17" s="17">
        <f t="shared" si="53"/>
        <v>6.3</v>
      </c>
      <c r="DC17" s="18">
        <f t="shared" si="54"/>
        <v>6.3</v>
      </c>
      <c r="DD17" s="1028" t="str">
        <f t="shared" si="55"/>
        <v>6.3</v>
      </c>
      <c r="DE17" s="22" t="str">
        <f t="shared" si="56"/>
        <v>C</v>
      </c>
      <c r="DF17" s="20">
        <f t="shared" si="57"/>
        <v>2</v>
      </c>
      <c r="DG17" s="20" t="str">
        <f t="shared" si="58"/>
        <v>2.0</v>
      </c>
      <c r="DH17" s="46">
        <v>2</v>
      </c>
      <c r="DI17" s="416">
        <v>2</v>
      </c>
      <c r="DJ17" s="417">
        <v>6.3</v>
      </c>
      <c r="DK17" s="86">
        <v>4</v>
      </c>
      <c r="DL17" s="45"/>
      <c r="DM17" s="17">
        <f t="shared" si="59"/>
        <v>4.9000000000000004</v>
      </c>
      <c r="DN17" s="18">
        <f t="shared" si="60"/>
        <v>4.9000000000000004</v>
      </c>
      <c r="DO17" s="1028" t="str">
        <f t="shared" si="61"/>
        <v>4.9</v>
      </c>
      <c r="DP17" s="22" t="str">
        <f t="shared" si="62"/>
        <v>D</v>
      </c>
      <c r="DQ17" s="20">
        <f t="shared" si="63"/>
        <v>1</v>
      </c>
      <c r="DR17" s="20" t="str">
        <f t="shared" si="64"/>
        <v>1.0</v>
      </c>
      <c r="DS17" s="46">
        <v>3</v>
      </c>
      <c r="DT17" s="416">
        <v>3</v>
      </c>
      <c r="DU17" s="824">
        <v>7</v>
      </c>
      <c r="DV17" s="428">
        <v>8</v>
      </c>
      <c r="DW17" s="426"/>
      <c r="DX17" s="685">
        <f t="shared" si="65"/>
        <v>7.6</v>
      </c>
      <c r="DY17" s="1113">
        <f t="shared" si="66"/>
        <v>7.6</v>
      </c>
      <c r="DZ17" s="1142" t="str">
        <f t="shared" si="67"/>
        <v>7.6</v>
      </c>
      <c r="EA17" s="22" t="str">
        <f t="shared" si="68"/>
        <v>B</v>
      </c>
      <c r="EB17" s="20">
        <f t="shared" si="69"/>
        <v>3</v>
      </c>
      <c r="EC17" s="20" t="str">
        <f t="shared" si="70"/>
        <v>3.0</v>
      </c>
      <c r="ED17" s="46">
        <v>2</v>
      </c>
      <c r="EE17" s="416">
        <v>2</v>
      </c>
      <c r="EF17" s="417">
        <v>6.6</v>
      </c>
      <c r="EG17" s="86">
        <v>7</v>
      </c>
      <c r="EH17" s="45"/>
      <c r="EI17" s="17">
        <f t="shared" si="71"/>
        <v>6.8</v>
      </c>
      <c r="EJ17" s="18">
        <f t="shared" si="72"/>
        <v>6.8</v>
      </c>
      <c r="EK17" s="1028" t="str">
        <f t="shared" si="73"/>
        <v>6.8</v>
      </c>
      <c r="EL17" s="22" t="str">
        <f t="shared" si="74"/>
        <v>C+</v>
      </c>
      <c r="EM17" s="20">
        <f t="shared" si="75"/>
        <v>2.5</v>
      </c>
      <c r="EN17" s="20" t="str">
        <f t="shared" si="76"/>
        <v>2.5</v>
      </c>
      <c r="EO17" s="46">
        <v>2</v>
      </c>
      <c r="EP17" s="416">
        <v>2</v>
      </c>
      <c r="EQ17" s="417">
        <v>8.6</v>
      </c>
      <c r="ER17" s="86">
        <v>5</v>
      </c>
      <c r="ES17" s="65"/>
      <c r="ET17" s="17">
        <f t="shared" si="77"/>
        <v>6.4</v>
      </c>
      <c r="EU17" s="18">
        <f t="shared" si="78"/>
        <v>6.4</v>
      </c>
      <c r="EV17" s="1028" t="str">
        <f t="shared" si="79"/>
        <v>6.4</v>
      </c>
      <c r="EW17" s="22" t="str">
        <f t="shared" si="80"/>
        <v>C</v>
      </c>
      <c r="EX17" s="20">
        <f t="shared" si="81"/>
        <v>2</v>
      </c>
      <c r="EY17" s="20" t="str">
        <f t="shared" si="82"/>
        <v>2.0</v>
      </c>
      <c r="EZ17" s="46">
        <v>2</v>
      </c>
      <c r="FA17" s="416">
        <v>2</v>
      </c>
      <c r="FB17" s="515">
        <f t="shared" si="83"/>
        <v>17</v>
      </c>
      <c r="FC17" s="35">
        <f t="shared" si="84"/>
        <v>1.8235294117647058</v>
      </c>
      <c r="FD17" s="36" t="str">
        <f t="shared" si="85"/>
        <v>1.82</v>
      </c>
      <c r="FE17" s="86" t="str">
        <f t="shared" si="86"/>
        <v>Lên lớp</v>
      </c>
      <c r="FF17" s="501">
        <f t="shared" si="87"/>
        <v>33</v>
      </c>
      <c r="FG17" s="35">
        <f t="shared" si="88"/>
        <v>1.6515151515151516</v>
      </c>
      <c r="FH17" s="36" t="str">
        <f t="shared" si="89"/>
        <v>1.65</v>
      </c>
      <c r="FI17" s="530">
        <f t="shared" si="90"/>
        <v>30</v>
      </c>
      <c r="FJ17" s="502">
        <f t="shared" si="91"/>
        <v>1.8166666666666667</v>
      </c>
      <c r="FK17" s="503" t="str">
        <f t="shared" si="92"/>
        <v>Lên lớp</v>
      </c>
      <c r="FL17" s="542"/>
      <c r="FM17" s="417">
        <v>7.6</v>
      </c>
      <c r="FN17" s="86">
        <v>6</v>
      </c>
      <c r="FO17" s="65"/>
      <c r="FP17" s="17">
        <f t="shared" si="93"/>
        <v>6.6</v>
      </c>
      <c r="FQ17" s="18">
        <f t="shared" si="94"/>
        <v>6.6</v>
      </c>
      <c r="FR17" s="1028" t="str">
        <f t="shared" si="95"/>
        <v>6.6</v>
      </c>
      <c r="FS17" s="22" t="str">
        <f t="shared" si="96"/>
        <v>C+</v>
      </c>
      <c r="FT17" s="20">
        <f t="shared" si="97"/>
        <v>2.5</v>
      </c>
      <c r="FU17" s="20" t="str">
        <f t="shared" si="98"/>
        <v>2.5</v>
      </c>
      <c r="FV17" s="46">
        <v>2</v>
      </c>
      <c r="FW17" s="416">
        <v>2</v>
      </c>
      <c r="FX17" s="585">
        <v>7.7</v>
      </c>
      <c r="FY17" s="604">
        <v>7</v>
      </c>
      <c r="FZ17" s="604"/>
      <c r="GA17" s="17">
        <f t="shared" si="99"/>
        <v>7.3</v>
      </c>
      <c r="GB17" s="18">
        <f t="shared" si="100"/>
        <v>7.3</v>
      </c>
      <c r="GC17" s="1029" t="str">
        <f t="shared" si="101"/>
        <v>7.3</v>
      </c>
      <c r="GD17" s="22" t="str">
        <f t="shared" si="102"/>
        <v>B</v>
      </c>
      <c r="GE17" s="20">
        <f t="shared" si="103"/>
        <v>3</v>
      </c>
      <c r="GF17" s="20" t="str">
        <f t="shared" si="104"/>
        <v>3.0</v>
      </c>
      <c r="GG17" s="46">
        <v>2</v>
      </c>
      <c r="GH17" s="416">
        <v>2</v>
      </c>
      <c r="GI17" s="417">
        <v>6.6</v>
      </c>
      <c r="GJ17" s="65">
        <v>5</v>
      </c>
      <c r="GK17" s="65"/>
      <c r="GL17" s="17">
        <f t="shared" si="105"/>
        <v>5.6</v>
      </c>
      <c r="GM17" s="18">
        <f t="shared" si="106"/>
        <v>5.6</v>
      </c>
      <c r="GN17" s="1029" t="str">
        <f t="shared" si="107"/>
        <v>5.6</v>
      </c>
      <c r="GO17" s="22" t="str">
        <f t="shared" si="108"/>
        <v>C</v>
      </c>
      <c r="GP17" s="20">
        <f t="shared" si="109"/>
        <v>2</v>
      </c>
      <c r="GQ17" s="20" t="str">
        <f t="shared" si="110"/>
        <v>2.0</v>
      </c>
      <c r="GR17" s="46">
        <v>3</v>
      </c>
      <c r="GS17" s="416">
        <v>3</v>
      </c>
      <c r="GT17" s="417">
        <v>6.6</v>
      </c>
      <c r="GU17" s="599">
        <v>6</v>
      </c>
      <c r="GV17" s="599"/>
      <c r="GW17" s="17">
        <f t="shared" si="111"/>
        <v>6.2</v>
      </c>
      <c r="GX17" s="18">
        <f t="shared" si="112"/>
        <v>6.2</v>
      </c>
      <c r="GY17" s="1028" t="str">
        <f t="shared" si="113"/>
        <v>6.2</v>
      </c>
      <c r="GZ17" s="22" t="str">
        <f t="shared" si="114"/>
        <v>C</v>
      </c>
      <c r="HA17" s="20">
        <f t="shared" si="115"/>
        <v>2</v>
      </c>
      <c r="HB17" s="20" t="str">
        <f t="shared" si="116"/>
        <v>2.0</v>
      </c>
      <c r="HC17" s="46">
        <v>4</v>
      </c>
      <c r="HD17" s="416">
        <v>4</v>
      </c>
      <c r="HE17" s="417">
        <v>7.7</v>
      </c>
      <c r="HF17" s="65">
        <v>7</v>
      </c>
      <c r="HG17" s="65"/>
      <c r="HH17" s="17">
        <f t="shared" si="117"/>
        <v>7.3</v>
      </c>
      <c r="HI17" s="18">
        <f t="shared" si="118"/>
        <v>7.3</v>
      </c>
      <c r="HJ17" s="1029" t="str">
        <f t="shared" si="119"/>
        <v>7.3</v>
      </c>
      <c r="HK17" s="22" t="str">
        <f t="shared" si="120"/>
        <v>B</v>
      </c>
      <c r="HL17" s="20">
        <f t="shared" si="121"/>
        <v>3</v>
      </c>
      <c r="HM17" s="20" t="str">
        <f t="shared" si="122"/>
        <v>3.0</v>
      </c>
      <c r="HN17" s="46">
        <v>2</v>
      </c>
      <c r="HO17" s="416">
        <v>2</v>
      </c>
      <c r="HP17" s="660">
        <v>7.3</v>
      </c>
      <c r="HQ17" s="599">
        <v>7</v>
      </c>
      <c r="HR17" s="599"/>
      <c r="HS17" s="17">
        <f t="shared" si="123"/>
        <v>7.1</v>
      </c>
      <c r="HT17" s="18">
        <f t="shared" si="124"/>
        <v>7.1</v>
      </c>
      <c r="HU17" s="1028" t="str">
        <f t="shared" si="125"/>
        <v>7.1</v>
      </c>
      <c r="HV17" s="22" t="str">
        <f t="shared" si="126"/>
        <v>B</v>
      </c>
      <c r="HW17" s="20">
        <f t="shared" si="127"/>
        <v>3</v>
      </c>
      <c r="HX17" s="20" t="str">
        <f t="shared" si="128"/>
        <v>3.0</v>
      </c>
      <c r="HY17" s="46">
        <v>3</v>
      </c>
      <c r="HZ17" s="416">
        <v>3</v>
      </c>
      <c r="IA17" s="660">
        <v>6.8</v>
      </c>
      <c r="IB17" s="599">
        <v>4</v>
      </c>
      <c r="IC17" s="599"/>
      <c r="ID17" s="17">
        <f t="shared" si="129"/>
        <v>5.0999999999999996</v>
      </c>
      <c r="IE17" s="18">
        <f t="shared" si="130"/>
        <v>5.0999999999999996</v>
      </c>
      <c r="IF17" s="1029" t="str">
        <f t="shared" si="131"/>
        <v>5.1</v>
      </c>
      <c r="IG17" s="22" t="str">
        <f t="shared" si="132"/>
        <v>D+</v>
      </c>
      <c r="IH17" s="20">
        <f t="shared" si="133"/>
        <v>1.5</v>
      </c>
      <c r="II17" s="20" t="str">
        <f t="shared" si="134"/>
        <v>1.5</v>
      </c>
      <c r="IJ17" s="46">
        <v>3</v>
      </c>
      <c r="IK17" s="416">
        <v>3</v>
      </c>
      <c r="IL17" s="417">
        <v>7.4</v>
      </c>
      <c r="IM17" s="599">
        <v>7</v>
      </c>
      <c r="IN17" s="599"/>
      <c r="IO17" s="17">
        <f t="shared" si="135"/>
        <v>7.2</v>
      </c>
      <c r="IP17" s="18">
        <f t="shared" si="136"/>
        <v>7.2</v>
      </c>
      <c r="IQ17" s="1028" t="str">
        <f t="shared" si="137"/>
        <v>7.2</v>
      </c>
      <c r="IR17" s="22" t="str">
        <f t="shared" si="138"/>
        <v>B</v>
      </c>
      <c r="IS17" s="20">
        <f t="shared" si="139"/>
        <v>3</v>
      </c>
      <c r="IT17" s="20" t="str">
        <f t="shared" si="140"/>
        <v>3.0</v>
      </c>
      <c r="IU17" s="46">
        <v>4</v>
      </c>
      <c r="IV17" s="416">
        <v>4</v>
      </c>
      <c r="IW17" s="515">
        <f t="shared" si="141"/>
        <v>23</v>
      </c>
      <c r="IX17" s="35">
        <f t="shared" si="142"/>
        <v>2.4565217391304346</v>
      </c>
      <c r="IY17" s="36" t="str">
        <f t="shared" si="143"/>
        <v>2.46</v>
      </c>
      <c r="IZ17" s="37" t="str">
        <f t="shared" si="144"/>
        <v>Lên lớp</v>
      </c>
      <c r="JA17" s="501">
        <f t="shared" si="145"/>
        <v>56</v>
      </c>
      <c r="JB17" s="690">
        <f t="shared" si="146"/>
        <v>1.9821428571428572</v>
      </c>
      <c r="JC17" s="36" t="str">
        <f t="shared" si="147"/>
        <v>1.98</v>
      </c>
      <c r="JD17" s="290">
        <f t="shared" si="148"/>
        <v>23</v>
      </c>
      <c r="JE17" s="291">
        <f t="shared" si="149"/>
        <v>2.4565217391304346</v>
      </c>
      <c r="JF17" s="679">
        <f t="shared" si="150"/>
        <v>53</v>
      </c>
      <c r="JG17" s="680">
        <f t="shared" si="151"/>
        <v>2.0943396226415096</v>
      </c>
      <c r="JH17" s="37" t="str">
        <f t="shared" si="152"/>
        <v>Lên lớp</v>
      </c>
      <c r="JJ17" s="417">
        <v>7</v>
      </c>
      <c r="JK17" s="65">
        <v>6</v>
      </c>
      <c r="JL17" s="65"/>
      <c r="JM17" s="17">
        <f t="shared" si="153"/>
        <v>6.4</v>
      </c>
      <c r="JN17" s="18">
        <f t="shared" si="154"/>
        <v>6.4</v>
      </c>
      <c r="JO17" s="1028" t="str">
        <f t="shared" si="155"/>
        <v>6.4</v>
      </c>
      <c r="JP17" s="22" t="str">
        <f t="shared" si="156"/>
        <v>C</v>
      </c>
      <c r="JQ17" s="20">
        <f t="shared" si="157"/>
        <v>2</v>
      </c>
      <c r="JR17" s="20" t="str">
        <f t="shared" si="158"/>
        <v>2.0</v>
      </c>
      <c r="JS17" s="46">
        <v>2</v>
      </c>
      <c r="JT17" s="416">
        <v>2</v>
      </c>
      <c r="JU17" s="660">
        <v>6.6</v>
      </c>
      <c r="JV17" s="65">
        <v>9</v>
      </c>
      <c r="JW17" s="65"/>
      <c r="JX17" s="17">
        <f t="shared" si="159"/>
        <v>8</v>
      </c>
      <c r="JY17" s="18">
        <f t="shared" si="160"/>
        <v>8</v>
      </c>
      <c r="JZ17" s="1028" t="str">
        <f t="shared" si="161"/>
        <v>8.0</v>
      </c>
      <c r="KA17" s="22" t="str">
        <f t="shared" si="162"/>
        <v>B+</v>
      </c>
      <c r="KB17" s="20">
        <f t="shared" si="163"/>
        <v>3.5</v>
      </c>
      <c r="KC17" s="20" t="str">
        <f t="shared" si="164"/>
        <v>3.5</v>
      </c>
      <c r="KD17" s="46">
        <v>4</v>
      </c>
      <c r="KE17" s="416">
        <v>4</v>
      </c>
      <c r="KF17" s="417">
        <v>8</v>
      </c>
      <c r="KG17" s="65">
        <v>5</v>
      </c>
      <c r="KH17" s="65"/>
      <c r="KI17" s="17">
        <f t="shared" si="165"/>
        <v>6.2</v>
      </c>
      <c r="KJ17" s="18">
        <f t="shared" si="166"/>
        <v>6.2</v>
      </c>
      <c r="KK17" s="1029" t="str">
        <f t="shared" si="167"/>
        <v>6.2</v>
      </c>
      <c r="KL17" s="22" t="str">
        <f t="shared" si="168"/>
        <v>C</v>
      </c>
      <c r="KM17" s="20">
        <f t="shared" si="169"/>
        <v>2</v>
      </c>
      <c r="KN17" s="20" t="str">
        <f t="shared" si="170"/>
        <v>2.0</v>
      </c>
      <c r="KO17" s="46">
        <v>4</v>
      </c>
      <c r="KP17" s="416">
        <v>4</v>
      </c>
      <c r="KQ17" s="417">
        <v>8.4</v>
      </c>
      <c r="KR17" s="65">
        <v>5</v>
      </c>
      <c r="KS17" s="65"/>
      <c r="KT17" s="17">
        <f t="shared" si="171"/>
        <v>6.4</v>
      </c>
      <c r="KU17" s="18">
        <f t="shared" si="172"/>
        <v>6.4</v>
      </c>
      <c r="KV17" s="1028" t="str">
        <f t="shared" si="173"/>
        <v>6.4</v>
      </c>
      <c r="KW17" s="22" t="str">
        <f t="shared" si="174"/>
        <v>C</v>
      </c>
      <c r="KX17" s="20">
        <f t="shared" si="175"/>
        <v>2</v>
      </c>
      <c r="KY17" s="20" t="str">
        <f t="shared" si="176"/>
        <v>2.0</v>
      </c>
      <c r="KZ17" s="46">
        <v>3</v>
      </c>
      <c r="LA17" s="416">
        <v>3</v>
      </c>
      <c r="LB17" s="417">
        <v>6.7</v>
      </c>
      <c r="LC17" s="65">
        <v>7</v>
      </c>
      <c r="LD17" s="65"/>
      <c r="LE17" s="17">
        <f t="shared" si="177"/>
        <v>6.9</v>
      </c>
      <c r="LF17" s="18">
        <f t="shared" si="178"/>
        <v>6.9</v>
      </c>
      <c r="LG17" s="1029" t="str">
        <f t="shared" si="179"/>
        <v>6.9</v>
      </c>
      <c r="LH17" s="22" t="str">
        <f t="shared" si="180"/>
        <v>C+</v>
      </c>
      <c r="LI17" s="20">
        <f t="shared" si="181"/>
        <v>2.5</v>
      </c>
      <c r="LJ17" s="20" t="str">
        <f t="shared" si="182"/>
        <v>2.5</v>
      </c>
      <c r="LK17" s="46">
        <v>2</v>
      </c>
      <c r="LL17" s="416">
        <v>2</v>
      </c>
      <c r="LM17" s="824">
        <v>6.3</v>
      </c>
      <c r="LN17" s="602">
        <v>6</v>
      </c>
      <c r="LO17" s="602"/>
      <c r="LP17" s="685">
        <f t="shared" si="183"/>
        <v>6.1</v>
      </c>
      <c r="LQ17" s="686">
        <f t="shared" si="184"/>
        <v>6.1</v>
      </c>
      <c r="LR17" s="1077" t="str">
        <f t="shared" si="185"/>
        <v>6.1</v>
      </c>
      <c r="LS17" s="22" t="str">
        <f t="shared" si="186"/>
        <v>C</v>
      </c>
      <c r="LT17" s="20">
        <f t="shared" si="187"/>
        <v>2</v>
      </c>
      <c r="LU17" s="20" t="str">
        <f t="shared" si="188"/>
        <v>2.0</v>
      </c>
      <c r="LV17" s="46">
        <v>2</v>
      </c>
      <c r="LW17" s="416">
        <v>2</v>
      </c>
      <c r="LX17" s="824">
        <v>6.7</v>
      </c>
      <c r="LY17" s="428">
        <v>6</v>
      </c>
      <c r="LZ17" s="428"/>
      <c r="MA17" s="685">
        <f t="shared" si="189"/>
        <v>6.3</v>
      </c>
      <c r="MB17" s="686">
        <f t="shared" si="190"/>
        <v>6.3</v>
      </c>
      <c r="MC17" s="1077" t="str">
        <f t="shared" si="191"/>
        <v>6.3</v>
      </c>
      <c r="MD17" s="22" t="str">
        <f t="shared" si="192"/>
        <v>C</v>
      </c>
      <c r="ME17" s="20">
        <f t="shared" si="193"/>
        <v>2</v>
      </c>
      <c r="MF17" s="20" t="str">
        <f t="shared" si="194"/>
        <v>2.0</v>
      </c>
      <c r="MG17" s="46">
        <v>3</v>
      </c>
      <c r="MH17" s="416">
        <v>3</v>
      </c>
      <c r="MI17" s="515">
        <f t="shared" si="195"/>
        <v>20</v>
      </c>
      <c r="MJ17" s="35">
        <f t="shared" si="196"/>
        <v>2.35</v>
      </c>
      <c r="MK17" s="36" t="str">
        <f t="shared" si="197"/>
        <v>2.35</v>
      </c>
      <c r="ML17" s="65" t="str">
        <f t="shared" si="198"/>
        <v>Lên lớp</v>
      </c>
      <c r="MM17" s="501">
        <f t="shared" si="199"/>
        <v>76</v>
      </c>
      <c r="MN17" s="35">
        <f t="shared" si="200"/>
        <v>2.0789473684210527</v>
      </c>
      <c r="MO17" s="36" t="str">
        <f t="shared" si="201"/>
        <v>2.08</v>
      </c>
      <c r="MP17" s="799">
        <f t="shared" si="202"/>
        <v>20</v>
      </c>
      <c r="MQ17" s="800">
        <f t="shared" si="203"/>
        <v>2.35</v>
      </c>
      <c r="MR17" s="801">
        <f t="shared" si="204"/>
        <v>73</v>
      </c>
      <c r="MS17" s="1031">
        <f t="shared" si="205"/>
        <v>6.2616438356164386</v>
      </c>
      <c r="MT17" s="802">
        <f t="shared" si="206"/>
        <v>2.1643835616438358</v>
      </c>
      <c r="MU17" s="65" t="str">
        <f t="shared" si="207"/>
        <v>Lên lớp</v>
      </c>
      <c r="MV17" s="225"/>
      <c r="MW17" s="417">
        <v>8.6</v>
      </c>
      <c r="MX17" s="65">
        <v>9</v>
      </c>
      <c r="MY17" s="65"/>
      <c r="MZ17" s="17">
        <f t="shared" si="208"/>
        <v>8.8000000000000007</v>
      </c>
      <c r="NA17" s="18">
        <f t="shared" si="209"/>
        <v>8.8000000000000007</v>
      </c>
      <c r="NB17" s="1032" t="str">
        <f t="shared" si="210"/>
        <v>8.8</v>
      </c>
      <c r="NC17" s="22" t="str">
        <f t="shared" si="211"/>
        <v>A</v>
      </c>
      <c r="ND17" s="20">
        <f t="shared" si="212"/>
        <v>4</v>
      </c>
      <c r="NE17" s="20" t="str">
        <f t="shared" si="213"/>
        <v>4.0</v>
      </c>
      <c r="NF17" s="46">
        <v>4</v>
      </c>
      <c r="NG17" s="416">
        <v>4</v>
      </c>
      <c r="NH17" s="417">
        <v>8.3000000000000007</v>
      </c>
      <c r="NI17" s="65">
        <v>6</v>
      </c>
      <c r="NJ17" s="65"/>
      <c r="NK17" s="17">
        <f t="shared" si="214"/>
        <v>6.9</v>
      </c>
      <c r="NL17" s="18">
        <f t="shared" si="215"/>
        <v>6.9</v>
      </c>
      <c r="NM17" s="1029" t="str">
        <f t="shared" si="216"/>
        <v>6.9</v>
      </c>
      <c r="NN17" s="22" t="str">
        <f t="shared" si="217"/>
        <v>C+</v>
      </c>
      <c r="NO17" s="20">
        <f t="shared" si="218"/>
        <v>2.5</v>
      </c>
      <c r="NP17" s="20" t="str">
        <f t="shared" si="219"/>
        <v>2.5</v>
      </c>
      <c r="NQ17" s="46">
        <v>3</v>
      </c>
      <c r="NR17" s="416">
        <v>3</v>
      </c>
      <c r="NS17" s="417">
        <v>8.8000000000000007</v>
      </c>
      <c r="NT17" s="65">
        <v>9</v>
      </c>
      <c r="NU17" s="65"/>
      <c r="NV17" s="17">
        <f t="shared" si="220"/>
        <v>8.9</v>
      </c>
      <c r="NW17" s="18">
        <f t="shared" si="221"/>
        <v>8.9</v>
      </c>
      <c r="NX17" s="1029" t="str">
        <f t="shared" si="227"/>
        <v>8.9</v>
      </c>
      <c r="NY17" s="22" t="str">
        <f t="shared" si="222"/>
        <v>A</v>
      </c>
      <c r="NZ17" s="20">
        <f t="shared" si="223"/>
        <v>4</v>
      </c>
      <c r="OA17" s="20" t="str">
        <f t="shared" si="224"/>
        <v>4.0</v>
      </c>
      <c r="OB17" s="46">
        <v>2</v>
      </c>
      <c r="OC17" s="416">
        <v>2</v>
      </c>
      <c r="OD17" s="417">
        <v>7.5</v>
      </c>
      <c r="OE17" s="65">
        <v>7</v>
      </c>
      <c r="OF17" s="65"/>
      <c r="OG17" s="17">
        <f t="shared" si="228"/>
        <v>7.2</v>
      </c>
      <c r="OH17" s="18">
        <f t="shared" si="229"/>
        <v>7.2</v>
      </c>
      <c r="OI17" s="1032" t="str">
        <f t="shared" si="230"/>
        <v>7.2</v>
      </c>
      <c r="OJ17" s="22" t="str">
        <f t="shared" si="231"/>
        <v>B</v>
      </c>
      <c r="OK17" s="20">
        <f t="shared" si="232"/>
        <v>3</v>
      </c>
      <c r="OL17" s="20" t="str">
        <f t="shared" si="233"/>
        <v>3.0</v>
      </c>
      <c r="OM17" s="46">
        <v>3</v>
      </c>
      <c r="ON17" s="416">
        <v>3</v>
      </c>
      <c r="OO17" s="417">
        <v>7.6</v>
      </c>
      <c r="OP17" s="65">
        <v>8</v>
      </c>
      <c r="OQ17" s="65"/>
      <c r="OR17" s="17">
        <f t="shared" si="234"/>
        <v>7.8</v>
      </c>
      <c r="OS17" s="18">
        <f t="shared" si="235"/>
        <v>7.8</v>
      </c>
      <c r="OT17" s="1032" t="str">
        <f t="shared" si="236"/>
        <v>7.8</v>
      </c>
      <c r="OU17" s="22" t="str">
        <f t="shared" si="237"/>
        <v>B</v>
      </c>
      <c r="OV17" s="20">
        <f t="shared" si="238"/>
        <v>3</v>
      </c>
      <c r="OW17" s="20" t="str">
        <f t="shared" si="239"/>
        <v>3.0</v>
      </c>
      <c r="OX17" s="46">
        <v>4</v>
      </c>
      <c r="OY17" s="416">
        <v>4</v>
      </c>
      <c r="OZ17" s="515">
        <f t="shared" si="240"/>
        <v>16</v>
      </c>
      <c r="PA17" s="35">
        <f t="shared" si="241"/>
        <v>3.28125</v>
      </c>
      <c r="PB17" s="36" t="str">
        <f t="shared" si="242"/>
        <v>3.28</v>
      </c>
      <c r="PC17" s="65" t="str">
        <f t="shared" si="243"/>
        <v>Lên lớp</v>
      </c>
      <c r="PD17" s="501">
        <f t="shared" si="244"/>
        <v>92</v>
      </c>
      <c r="PE17" s="35">
        <f t="shared" si="245"/>
        <v>2.2880434782608696</v>
      </c>
      <c r="PF17" s="36" t="str">
        <f t="shared" si="246"/>
        <v>2.29</v>
      </c>
      <c r="PG17" s="799">
        <f t="shared" si="247"/>
        <v>16</v>
      </c>
      <c r="PH17" s="1105">
        <f t="shared" si="248"/>
        <v>7.90625</v>
      </c>
      <c r="PI17" s="800">
        <f t="shared" si="249"/>
        <v>3.28125</v>
      </c>
      <c r="PJ17" s="801">
        <f t="shared" si="250"/>
        <v>89</v>
      </c>
      <c r="PK17" s="1107">
        <f t="shared" si="251"/>
        <v>6.5573033707865171</v>
      </c>
      <c r="PL17" s="802">
        <f t="shared" si="252"/>
        <v>2.3651685393258428</v>
      </c>
      <c r="PM17" s="65" t="str">
        <f t="shared" si="253"/>
        <v>Lên lớp</v>
      </c>
      <c r="PN17" s="454"/>
      <c r="PO17" s="417">
        <v>7.7</v>
      </c>
      <c r="PP17" s="599">
        <v>7</v>
      </c>
      <c r="PQ17" s="599"/>
      <c r="PR17" s="17">
        <f t="shared" si="254"/>
        <v>7.3</v>
      </c>
      <c r="PS17" s="18">
        <f t="shared" si="255"/>
        <v>7.3</v>
      </c>
      <c r="PT17" s="1032" t="str">
        <f t="shared" si="256"/>
        <v>7.3</v>
      </c>
      <c r="PU17" s="22" t="str">
        <f t="shared" si="257"/>
        <v>B</v>
      </c>
      <c r="PV17" s="20">
        <f t="shared" si="258"/>
        <v>3</v>
      </c>
      <c r="PW17" s="20" t="str">
        <f t="shared" si="259"/>
        <v>3.0</v>
      </c>
      <c r="PX17" s="46">
        <v>3</v>
      </c>
      <c r="PY17" s="416">
        <v>3</v>
      </c>
      <c r="PZ17" s="715">
        <v>7</v>
      </c>
      <c r="QA17" s="460">
        <v>7.5</v>
      </c>
      <c r="QB17" s="1080">
        <f t="shared" si="260"/>
        <v>7.3</v>
      </c>
      <c r="QC17" s="1192" t="str">
        <f t="shared" si="261"/>
        <v>7.3</v>
      </c>
      <c r="QD17" s="1147" t="str">
        <f t="shared" si="262"/>
        <v>B</v>
      </c>
      <c r="QE17" s="1149">
        <f t="shared" si="263"/>
        <v>3</v>
      </c>
      <c r="QF17" s="1149" t="str">
        <f t="shared" si="264"/>
        <v>3.0</v>
      </c>
      <c r="QG17" s="1151">
        <v>5</v>
      </c>
      <c r="QH17" s="451">
        <v>5</v>
      </c>
      <c r="QI17" s="289">
        <f t="shared" si="265"/>
        <v>8</v>
      </c>
      <c r="QJ17" s="35">
        <f t="shared" si="266"/>
        <v>3</v>
      </c>
      <c r="QK17" s="36" t="str">
        <f t="shared" si="267"/>
        <v>3.00</v>
      </c>
      <c r="QL17" s="1159" t="str">
        <f t="shared" si="268"/>
        <v>Lên lớp</v>
      </c>
      <c r="QM17" s="290">
        <f t="shared" si="269"/>
        <v>8</v>
      </c>
      <c r="QN17" s="291">
        <f xml:space="preserve"> (PV17*PY17+QE17*QH17)/QM17</f>
        <v>3</v>
      </c>
    </row>
    <row r="18" spans="1:456" ht="18.75" customHeight="1">
      <c r="A18" s="108">
        <v>24</v>
      </c>
      <c r="B18" s="109" t="s">
        <v>156</v>
      </c>
      <c r="C18" s="114" t="s">
        <v>324</v>
      </c>
      <c r="D18" s="117" t="s">
        <v>19</v>
      </c>
      <c r="E18" s="703" t="s">
        <v>192</v>
      </c>
      <c r="F18" s="150"/>
      <c r="G18" s="110" t="s">
        <v>244</v>
      </c>
      <c r="H18" s="155" t="s">
        <v>34</v>
      </c>
      <c r="I18" s="154" t="s">
        <v>381</v>
      </c>
      <c r="J18" s="436">
        <v>6.8</v>
      </c>
      <c r="K18" s="327" t="str">
        <f t="shared" si="0"/>
        <v>6.8</v>
      </c>
      <c r="L18" s="465" t="str">
        <f t="shared" si="225"/>
        <v>C+</v>
      </c>
      <c r="M18" s="466">
        <f t="shared" si="226"/>
        <v>2.5</v>
      </c>
      <c r="N18" s="436">
        <v>6.9</v>
      </c>
      <c r="O18" s="327" t="str">
        <f t="shared" si="1"/>
        <v>6.9</v>
      </c>
      <c r="P18" s="465" t="str">
        <f t="shared" si="2"/>
        <v>C+</v>
      </c>
      <c r="Q18" s="466">
        <f t="shared" si="3"/>
        <v>2.5</v>
      </c>
      <c r="R18" s="12">
        <v>8</v>
      </c>
      <c r="S18" s="13">
        <v>7</v>
      </c>
      <c r="T18" s="14"/>
      <c r="U18" s="11">
        <f t="shared" si="4"/>
        <v>7.4</v>
      </c>
      <c r="V18" s="16">
        <f t="shared" si="5"/>
        <v>7.4</v>
      </c>
      <c r="W18" s="327" t="str">
        <f t="shared" si="6"/>
        <v>7.4</v>
      </c>
      <c r="X18" s="22" t="str">
        <f t="shared" si="7"/>
        <v>B</v>
      </c>
      <c r="Y18" s="20">
        <f t="shared" si="8"/>
        <v>3</v>
      </c>
      <c r="Z18" s="39" t="str">
        <f t="shared" si="9"/>
        <v>3.0</v>
      </c>
      <c r="AA18" s="46">
        <v>2</v>
      </c>
      <c r="AB18" s="92">
        <v>2</v>
      </c>
      <c r="AC18" s="12">
        <v>6.7</v>
      </c>
      <c r="AD18" s="13">
        <v>5</v>
      </c>
      <c r="AE18" s="14"/>
      <c r="AF18" s="11">
        <f t="shared" si="10"/>
        <v>5.7</v>
      </c>
      <c r="AG18" s="16">
        <f t="shared" si="11"/>
        <v>5.7</v>
      </c>
      <c r="AH18" s="327" t="str">
        <f t="shared" si="12"/>
        <v>5.7</v>
      </c>
      <c r="AI18" s="22" t="str">
        <f t="shared" si="13"/>
        <v>C</v>
      </c>
      <c r="AJ18" s="20">
        <f t="shared" si="14"/>
        <v>2</v>
      </c>
      <c r="AK18" s="39" t="str">
        <f t="shared" si="15"/>
        <v>2.0</v>
      </c>
      <c r="AL18" s="8">
        <v>3</v>
      </c>
      <c r="AM18" s="298">
        <v>3</v>
      </c>
      <c r="AN18" s="12">
        <v>6.4</v>
      </c>
      <c r="AO18" s="13">
        <v>6</v>
      </c>
      <c r="AP18" s="14"/>
      <c r="AQ18" s="11">
        <f t="shared" si="16"/>
        <v>6.2</v>
      </c>
      <c r="AR18" s="16">
        <f t="shared" si="17"/>
        <v>6.2</v>
      </c>
      <c r="AS18" s="327" t="str">
        <f t="shared" si="18"/>
        <v>6.2</v>
      </c>
      <c r="AT18" s="22" t="str">
        <f t="shared" si="19"/>
        <v>C</v>
      </c>
      <c r="AU18" s="20">
        <f t="shared" si="20"/>
        <v>2</v>
      </c>
      <c r="AV18" s="39" t="str">
        <f t="shared" si="21"/>
        <v>2.0</v>
      </c>
      <c r="AW18" s="69">
        <v>3</v>
      </c>
      <c r="AX18" s="92">
        <v>3</v>
      </c>
      <c r="AY18" s="27">
        <v>7.1</v>
      </c>
      <c r="AZ18" s="28">
        <v>4</v>
      </c>
      <c r="BA18" s="29"/>
      <c r="BB18" s="11">
        <f t="shared" si="22"/>
        <v>5.2</v>
      </c>
      <c r="BC18" s="16">
        <f t="shared" si="23"/>
        <v>5.2</v>
      </c>
      <c r="BD18" s="327" t="str">
        <f t="shared" si="24"/>
        <v>5.2</v>
      </c>
      <c r="BE18" s="22" t="str">
        <f t="shared" si="25"/>
        <v>D+</v>
      </c>
      <c r="BF18" s="20">
        <f t="shared" si="26"/>
        <v>1.5</v>
      </c>
      <c r="BG18" s="39" t="str">
        <f t="shared" si="27"/>
        <v>1.5</v>
      </c>
      <c r="BH18" s="46">
        <v>3</v>
      </c>
      <c r="BI18" s="92">
        <v>3</v>
      </c>
      <c r="BJ18" s="12">
        <v>8</v>
      </c>
      <c r="BK18" s="13">
        <v>6</v>
      </c>
      <c r="BL18" s="14"/>
      <c r="BM18" s="11">
        <f t="shared" si="28"/>
        <v>6.8</v>
      </c>
      <c r="BN18" s="16">
        <f t="shared" si="29"/>
        <v>6.8</v>
      </c>
      <c r="BO18" s="327" t="str">
        <f t="shared" si="30"/>
        <v>6.8</v>
      </c>
      <c r="BP18" s="22" t="str">
        <f t="shared" si="31"/>
        <v>C+</v>
      </c>
      <c r="BQ18" s="20">
        <f t="shared" si="32"/>
        <v>2.5</v>
      </c>
      <c r="BR18" s="39" t="str">
        <f t="shared" si="33"/>
        <v>2.5</v>
      </c>
      <c r="BS18" s="46">
        <v>5</v>
      </c>
      <c r="BT18" s="92">
        <v>5</v>
      </c>
      <c r="BU18" s="289">
        <f t="shared" si="34"/>
        <v>16</v>
      </c>
      <c r="BV18" s="35">
        <f t="shared" si="35"/>
        <v>2.1875</v>
      </c>
      <c r="BW18" s="36" t="str">
        <f t="shared" si="36"/>
        <v>2.19</v>
      </c>
      <c r="BX18" s="37" t="str">
        <f t="shared" si="37"/>
        <v>Lên lớp</v>
      </c>
      <c r="BY18" s="290">
        <f t="shared" si="38"/>
        <v>16</v>
      </c>
      <c r="BZ18" s="291">
        <f t="shared" si="39"/>
        <v>2.1875</v>
      </c>
      <c r="CA18" s="37" t="str">
        <f t="shared" si="40"/>
        <v>Lên lớp</v>
      </c>
      <c r="CB18" s="391"/>
      <c r="CC18" s="337">
        <v>6.6</v>
      </c>
      <c r="CD18" s="65">
        <v>7</v>
      </c>
      <c r="CE18" s="65"/>
      <c r="CF18" s="17">
        <f t="shared" si="41"/>
        <v>6.8</v>
      </c>
      <c r="CG18" s="18">
        <f t="shared" si="42"/>
        <v>6.8</v>
      </c>
      <c r="CH18" s="323" t="str">
        <f t="shared" si="43"/>
        <v>6.8</v>
      </c>
      <c r="CI18" s="22" t="str">
        <f t="shared" si="44"/>
        <v>C+</v>
      </c>
      <c r="CJ18" s="20">
        <f t="shared" si="45"/>
        <v>2.5</v>
      </c>
      <c r="CK18" s="20" t="str">
        <f t="shared" si="46"/>
        <v>2.5</v>
      </c>
      <c r="CL18" s="46">
        <v>3</v>
      </c>
      <c r="CM18" s="95">
        <v>3</v>
      </c>
      <c r="CN18" s="417">
        <v>5.3</v>
      </c>
      <c r="CO18" s="65">
        <v>8</v>
      </c>
      <c r="CP18" s="65"/>
      <c r="CQ18" s="17">
        <f t="shared" si="47"/>
        <v>6.9</v>
      </c>
      <c r="CR18" s="18">
        <f t="shared" si="48"/>
        <v>6.9</v>
      </c>
      <c r="CS18" s="323" t="str">
        <f t="shared" si="49"/>
        <v>6.9</v>
      </c>
      <c r="CT18" s="22" t="str">
        <f t="shared" si="50"/>
        <v>C+</v>
      </c>
      <c r="CU18" s="20">
        <f t="shared" si="51"/>
        <v>2.5</v>
      </c>
      <c r="CV18" s="20" t="str">
        <f t="shared" si="52"/>
        <v>2.5</v>
      </c>
      <c r="CW18" s="46">
        <v>3</v>
      </c>
      <c r="CX18" s="416">
        <v>3</v>
      </c>
      <c r="CY18" s="417">
        <v>7.2</v>
      </c>
      <c r="CZ18" s="86">
        <v>9</v>
      </c>
      <c r="DA18" s="45"/>
      <c r="DB18" s="17">
        <f t="shared" si="53"/>
        <v>8.3000000000000007</v>
      </c>
      <c r="DC18" s="18">
        <f t="shared" si="54"/>
        <v>8.3000000000000007</v>
      </c>
      <c r="DD18" s="1028" t="str">
        <f t="shared" si="55"/>
        <v>8.3</v>
      </c>
      <c r="DE18" s="22" t="str">
        <f t="shared" si="56"/>
        <v>B+</v>
      </c>
      <c r="DF18" s="20">
        <f t="shared" si="57"/>
        <v>3.5</v>
      </c>
      <c r="DG18" s="20" t="str">
        <f t="shared" si="58"/>
        <v>3.5</v>
      </c>
      <c r="DH18" s="46">
        <v>2</v>
      </c>
      <c r="DI18" s="416">
        <v>2</v>
      </c>
      <c r="DJ18" s="417">
        <v>8.6</v>
      </c>
      <c r="DK18" s="86">
        <v>8</v>
      </c>
      <c r="DL18" s="45"/>
      <c r="DM18" s="17">
        <f t="shared" si="59"/>
        <v>8.1999999999999993</v>
      </c>
      <c r="DN18" s="18">
        <f t="shared" si="60"/>
        <v>8.1999999999999993</v>
      </c>
      <c r="DO18" s="1028" t="str">
        <f t="shared" si="61"/>
        <v>8.2</v>
      </c>
      <c r="DP18" s="22" t="str">
        <f t="shared" si="62"/>
        <v>B+</v>
      </c>
      <c r="DQ18" s="20">
        <f t="shared" si="63"/>
        <v>3.5</v>
      </c>
      <c r="DR18" s="20" t="str">
        <f t="shared" si="64"/>
        <v>3.5</v>
      </c>
      <c r="DS18" s="46">
        <v>3</v>
      </c>
      <c r="DT18" s="416">
        <v>3</v>
      </c>
      <c r="DU18" s="417">
        <v>7.6</v>
      </c>
      <c r="DV18" s="86">
        <v>6</v>
      </c>
      <c r="DW18" s="45"/>
      <c r="DX18" s="17">
        <f t="shared" si="65"/>
        <v>6.6</v>
      </c>
      <c r="DY18" s="18">
        <f t="shared" si="66"/>
        <v>6.6</v>
      </c>
      <c r="DZ18" s="1028" t="str">
        <f t="shared" si="67"/>
        <v>6.6</v>
      </c>
      <c r="EA18" s="22" t="str">
        <f t="shared" si="68"/>
        <v>C+</v>
      </c>
      <c r="EB18" s="20">
        <f t="shared" si="69"/>
        <v>2.5</v>
      </c>
      <c r="EC18" s="20" t="str">
        <f t="shared" si="70"/>
        <v>2.5</v>
      </c>
      <c r="ED18" s="46">
        <v>2</v>
      </c>
      <c r="EE18" s="416">
        <v>2</v>
      </c>
      <c r="EF18" s="417">
        <v>7.6</v>
      </c>
      <c r="EG18" s="86">
        <v>9</v>
      </c>
      <c r="EH18" s="45"/>
      <c r="EI18" s="17">
        <f t="shared" si="71"/>
        <v>8.4</v>
      </c>
      <c r="EJ18" s="18">
        <f t="shared" si="72"/>
        <v>8.4</v>
      </c>
      <c r="EK18" s="1028" t="str">
        <f t="shared" si="73"/>
        <v>8.4</v>
      </c>
      <c r="EL18" s="22" t="str">
        <f t="shared" si="74"/>
        <v>B+</v>
      </c>
      <c r="EM18" s="20">
        <f t="shared" si="75"/>
        <v>3.5</v>
      </c>
      <c r="EN18" s="20" t="str">
        <f t="shared" si="76"/>
        <v>3.5</v>
      </c>
      <c r="EO18" s="46">
        <v>2</v>
      </c>
      <c r="EP18" s="416">
        <v>2</v>
      </c>
      <c r="EQ18" s="417">
        <v>7.2</v>
      </c>
      <c r="ER18" s="86">
        <v>6</v>
      </c>
      <c r="ES18" s="65"/>
      <c r="ET18" s="17">
        <f t="shared" si="77"/>
        <v>6.5</v>
      </c>
      <c r="EU18" s="18">
        <f t="shared" si="78"/>
        <v>6.5</v>
      </c>
      <c r="EV18" s="1028" t="str">
        <f t="shared" si="79"/>
        <v>6.5</v>
      </c>
      <c r="EW18" s="22" t="str">
        <f t="shared" si="80"/>
        <v>C+</v>
      </c>
      <c r="EX18" s="20">
        <f t="shared" si="81"/>
        <v>2.5</v>
      </c>
      <c r="EY18" s="20" t="str">
        <f t="shared" si="82"/>
        <v>2.5</v>
      </c>
      <c r="EZ18" s="46">
        <v>2</v>
      </c>
      <c r="FA18" s="416">
        <v>2</v>
      </c>
      <c r="FB18" s="515">
        <f t="shared" si="83"/>
        <v>17</v>
      </c>
      <c r="FC18" s="35">
        <f t="shared" si="84"/>
        <v>2.9117647058823528</v>
      </c>
      <c r="FD18" s="36" t="str">
        <f t="shared" si="85"/>
        <v>2.91</v>
      </c>
      <c r="FE18" s="86" t="str">
        <f t="shared" si="86"/>
        <v>Lên lớp</v>
      </c>
      <c r="FF18" s="501">
        <f t="shared" si="87"/>
        <v>33</v>
      </c>
      <c r="FG18" s="35">
        <f t="shared" si="88"/>
        <v>2.5606060606060606</v>
      </c>
      <c r="FH18" s="36" t="str">
        <f t="shared" si="89"/>
        <v>2.56</v>
      </c>
      <c r="FI18" s="530">
        <f t="shared" si="90"/>
        <v>33</v>
      </c>
      <c r="FJ18" s="502">
        <f t="shared" si="91"/>
        <v>2.5606060606060606</v>
      </c>
      <c r="FK18" s="503" t="str">
        <f t="shared" si="92"/>
        <v>Lên lớp</v>
      </c>
      <c r="FL18" s="542"/>
      <c r="FM18" s="417">
        <v>7.2</v>
      </c>
      <c r="FN18" s="86">
        <v>8</v>
      </c>
      <c r="FO18" s="65"/>
      <c r="FP18" s="17">
        <f t="shared" si="93"/>
        <v>7.7</v>
      </c>
      <c r="FQ18" s="18">
        <f t="shared" si="94"/>
        <v>7.7</v>
      </c>
      <c r="FR18" s="1028" t="str">
        <f t="shared" si="95"/>
        <v>7.7</v>
      </c>
      <c r="FS18" s="22" t="str">
        <f t="shared" si="96"/>
        <v>B</v>
      </c>
      <c r="FT18" s="20">
        <f t="shared" si="97"/>
        <v>3</v>
      </c>
      <c r="FU18" s="20" t="str">
        <f t="shared" si="98"/>
        <v>3.0</v>
      </c>
      <c r="FV18" s="46">
        <v>2</v>
      </c>
      <c r="FW18" s="416">
        <v>2</v>
      </c>
      <c r="FX18" s="585">
        <v>7</v>
      </c>
      <c r="FY18" s="604">
        <v>6</v>
      </c>
      <c r="FZ18" s="604"/>
      <c r="GA18" s="17">
        <f t="shared" si="99"/>
        <v>6.4</v>
      </c>
      <c r="GB18" s="18">
        <f t="shared" si="100"/>
        <v>6.4</v>
      </c>
      <c r="GC18" s="1029" t="str">
        <f t="shared" si="101"/>
        <v>6.4</v>
      </c>
      <c r="GD18" s="22" t="str">
        <f t="shared" si="102"/>
        <v>C</v>
      </c>
      <c r="GE18" s="20">
        <f t="shared" si="103"/>
        <v>2</v>
      </c>
      <c r="GF18" s="20" t="str">
        <f t="shared" si="104"/>
        <v>2.0</v>
      </c>
      <c r="GG18" s="46">
        <v>2</v>
      </c>
      <c r="GH18" s="416">
        <v>2</v>
      </c>
      <c r="GI18" s="417">
        <v>7.8</v>
      </c>
      <c r="GJ18" s="65">
        <v>9</v>
      </c>
      <c r="GK18" s="65"/>
      <c r="GL18" s="17">
        <f t="shared" si="105"/>
        <v>8.5</v>
      </c>
      <c r="GM18" s="18">
        <f t="shared" si="106"/>
        <v>8.5</v>
      </c>
      <c r="GN18" s="1029" t="str">
        <f t="shared" si="107"/>
        <v>8.5</v>
      </c>
      <c r="GO18" s="22" t="str">
        <f t="shared" si="108"/>
        <v>A</v>
      </c>
      <c r="GP18" s="20">
        <f t="shared" si="109"/>
        <v>4</v>
      </c>
      <c r="GQ18" s="20" t="str">
        <f t="shared" si="110"/>
        <v>4.0</v>
      </c>
      <c r="GR18" s="46">
        <v>3</v>
      </c>
      <c r="GS18" s="416">
        <v>3</v>
      </c>
      <c r="GT18" s="417">
        <v>7.9</v>
      </c>
      <c r="GU18" s="599">
        <v>8</v>
      </c>
      <c r="GV18" s="599"/>
      <c r="GW18" s="17">
        <f t="shared" si="111"/>
        <v>8</v>
      </c>
      <c r="GX18" s="18">
        <f t="shared" si="112"/>
        <v>8</v>
      </c>
      <c r="GY18" s="1028" t="str">
        <f t="shared" si="113"/>
        <v>8.0</v>
      </c>
      <c r="GZ18" s="22" t="str">
        <f t="shared" si="114"/>
        <v>B+</v>
      </c>
      <c r="HA18" s="20">
        <f t="shared" si="115"/>
        <v>3.5</v>
      </c>
      <c r="HB18" s="20" t="str">
        <f t="shared" si="116"/>
        <v>3.5</v>
      </c>
      <c r="HC18" s="46">
        <v>4</v>
      </c>
      <c r="HD18" s="416">
        <v>4</v>
      </c>
      <c r="HE18" s="417">
        <v>8</v>
      </c>
      <c r="HF18" s="65">
        <v>7</v>
      </c>
      <c r="HG18" s="65"/>
      <c r="HH18" s="17">
        <f t="shared" si="117"/>
        <v>7.4</v>
      </c>
      <c r="HI18" s="18">
        <f t="shared" si="118"/>
        <v>7.4</v>
      </c>
      <c r="HJ18" s="1029" t="str">
        <f t="shared" si="119"/>
        <v>7.4</v>
      </c>
      <c r="HK18" s="22" t="str">
        <f t="shared" si="120"/>
        <v>B</v>
      </c>
      <c r="HL18" s="20">
        <f t="shared" si="121"/>
        <v>3</v>
      </c>
      <c r="HM18" s="20" t="str">
        <f t="shared" si="122"/>
        <v>3.0</v>
      </c>
      <c r="HN18" s="46">
        <v>2</v>
      </c>
      <c r="HO18" s="416">
        <v>2</v>
      </c>
      <c r="HP18" s="660">
        <v>6.9</v>
      </c>
      <c r="HQ18" s="599">
        <v>7</v>
      </c>
      <c r="HR18" s="599"/>
      <c r="HS18" s="17">
        <f t="shared" si="123"/>
        <v>7</v>
      </c>
      <c r="HT18" s="18">
        <f t="shared" si="124"/>
        <v>7</v>
      </c>
      <c r="HU18" s="1028" t="str">
        <f t="shared" si="125"/>
        <v>7.0</v>
      </c>
      <c r="HV18" s="22" t="str">
        <f t="shared" si="126"/>
        <v>B</v>
      </c>
      <c r="HW18" s="20">
        <f t="shared" si="127"/>
        <v>3</v>
      </c>
      <c r="HX18" s="20" t="str">
        <f t="shared" si="128"/>
        <v>3.0</v>
      </c>
      <c r="HY18" s="46">
        <v>3</v>
      </c>
      <c r="HZ18" s="416">
        <v>3</v>
      </c>
      <c r="IA18" s="660">
        <v>7.6</v>
      </c>
      <c r="IB18" s="599">
        <v>6</v>
      </c>
      <c r="IC18" s="599"/>
      <c r="ID18" s="17">
        <f t="shared" si="129"/>
        <v>6.6</v>
      </c>
      <c r="IE18" s="18">
        <f t="shared" si="130"/>
        <v>6.6</v>
      </c>
      <c r="IF18" s="1029" t="str">
        <f t="shared" si="131"/>
        <v>6.6</v>
      </c>
      <c r="IG18" s="22" t="str">
        <f t="shared" si="132"/>
        <v>C+</v>
      </c>
      <c r="IH18" s="20">
        <f t="shared" si="133"/>
        <v>2.5</v>
      </c>
      <c r="II18" s="20" t="str">
        <f t="shared" si="134"/>
        <v>2.5</v>
      </c>
      <c r="IJ18" s="46">
        <v>3</v>
      </c>
      <c r="IK18" s="416">
        <v>3</v>
      </c>
      <c r="IL18" s="417">
        <v>7.1</v>
      </c>
      <c r="IM18" s="599">
        <v>7</v>
      </c>
      <c r="IN18" s="599"/>
      <c r="IO18" s="17">
        <f t="shared" si="135"/>
        <v>7</v>
      </c>
      <c r="IP18" s="18">
        <f t="shared" si="136"/>
        <v>7</v>
      </c>
      <c r="IQ18" s="1028" t="str">
        <f t="shared" si="137"/>
        <v>7.0</v>
      </c>
      <c r="IR18" s="22" t="str">
        <f t="shared" si="138"/>
        <v>B</v>
      </c>
      <c r="IS18" s="20">
        <f t="shared" si="139"/>
        <v>3</v>
      </c>
      <c r="IT18" s="20" t="str">
        <f t="shared" si="140"/>
        <v>3.0</v>
      </c>
      <c r="IU18" s="46">
        <v>4</v>
      </c>
      <c r="IV18" s="416">
        <v>4</v>
      </c>
      <c r="IW18" s="515">
        <f t="shared" si="141"/>
        <v>23</v>
      </c>
      <c r="IX18" s="35">
        <f t="shared" si="142"/>
        <v>3.0652173913043477</v>
      </c>
      <c r="IY18" s="36" t="str">
        <f t="shared" si="143"/>
        <v>3.07</v>
      </c>
      <c r="IZ18" s="37" t="str">
        <f t="shared" si="144"/>
        <v>Lên lớp</v>
      </c>
      <c r="JA18" s="501">
        <f t="shared" si="145"/>
        <v>56</v>
      </c>
      <c r="JB18" s="690">
        <f t="shared" si="146"/>
        <v>2.7678571428571428</v>
      </c>
      <c r="JC18" s="36" t="str">
        <f t="shared" si="147"/>
        <v>2.77</v>
      </c>
      <c r="JD18" s="290">
        <f t="shared" si="148"/>
        <v>23</v>
      </c>
      <c r="JE18" s="291">
        <f t="shared" si="149"/>
        <v>3.0652173913043477</v>
      </c>
      <c r="JF18" s="679">
        <f t="shared" si="150"/>
        <v>56</v>
      </c>
      <c r="JG18" s="680">
        <f t="shared" si="151"/>
        <v>2.7678571428571428</v>
      </c>
      <c r="JH18" s="37" t="str">
        <f t="shared" si="152"/>
        <v>Lên lớp</v>
      </c>
      <c r="JJ18" s="417">
        <v>7.8</v>
      </c>
      <c r="JK18" s="65">
        <v>7</v>
      </c>
      <c r="JL18" s="65"/>
      <c r="JM18" s="17">
        <f t="shared" si="153"/>
        <v>7.3</v>
      </c>
      <c r="JN18" s="18">
        <f t="shared" si="154"/>
        <v>7.3</v>
      </c>
      <c r="JO18" s="1028" t="str">
        <f t="shared" si="155"/>
        <v>7.3</v>
      </c>
      <c r="JP18" s="22" t="str">
        <f t="shared" si="156"/>
        <v>B</v>
      </c>
      <c r="JQ18" s="20">
        <f t="shared" si="157"/>
        <v>3</v>
      </c>
      <c r="JR18" s="20" t="str">
        <f t="shared" si="158"/>
        <v>3.0</v>
      </c>
      <c r="JS18" s="46">
        <v>2</v>
      </c>
      <c r="JT18" s="416">
        <v>2</v>
      </c>
      <c r="JU18" s="660">
        <v>8</v>
      </c>
      <c r="JV18" s="65">
        <v>8</v>
      </c>
      <c r="JW18" s="65"/>
      <c r="JX18" s="17">
        <f t="shared" si="159"/>
        <v>8</v>
      </c>
      <c r="JY18" s="18">
        <f t="shared" si="160"/>
        <v>8</v>
      </c>
      <c r="JZ18" s="1028" t="str">
        <f t="shared" si="161"/>
        <v>8.0</v>
      </c>
      <c r="KA18" s="22" t="str">
        <f t="shared" si="162"/>
        <v>B+</v>
      </c>
      <c r="KB18" s="20">
        <f t="shared" si="163"/>
        <v>3.5</v>
      </c>
      <c r="KC18" s="20" t="str">
        <f t="shared" si="164"/>
        <v>3.5</v>
      </c>
      <c r="KD18" s="46">
        <v>4</v>
      </c>
      <c r="KE18" s="416">
        <v>4</v>
      </c>
      <c r="KF18" s="417">
        <v>7.7</v>
      </c>
      <c r="KG18" s="65">
        <v>6</v>
      </c>
      <c r="KH18" s="934">
        <v>8</v>
      </c>
      <c r="KI18" s="17">
        <f t="shared" si="165"/>
        <v>6.7</v>
      </c>
      <c r="KJ18" s="18">
        <f t="shared" si="166"/>
        <v>7.9</v>
      </c>
      <c r="KK18" s="1029" t="str">
        <f t="shared" si="167"/>
        <v>7.9</v>
      </c>
      <c r="KL18" s="22" t="str">
        <f t="shared" si="168"/>
        <v>B</v>
      </c>
      <c r="KM18" s="20">
        <f t="shared" si="169"/>
        <v>3</v>
      </c>
      <c r="KN18" s="20" t="str">
        <f t="shared" si="170"/>
        <v>3.0</v>
      </c>
      <c r="KO18" s="46">
        <v>4</v>
      </c>
      <c r="KP18" s="416">
        <v>4</v>
      </c>
      <c r="KQ18" s="417">
        <v>8.1</v>
      </c>
      <c r="KR18" s="65">
        <v>6</v>
      </c>
      <c r="KS18" s="65"/>
      <c r="KT18" s="17">
        <f t="shared" si="171"/>
        <v>6.8</v>
      </c>
      <c r="KU18" s="18">
        <f t="shared" si="172"/>
        <v>6.8</v>
      </c>
      <c r="KV18" s="1028" t="str">
        <f t="shared" si="173"/>
        <v>6.8</v>
      </c>
      <c r="KW18" s="22" t="str">
        <f t="shared" si="174"/>
        <v>C+</v>
      </c>
      <c r="KX18" s="20">
        <f t="shared" si="175"/>
        <v>2.5</v>
      </c>
      <c r="KY18" s="20" t="str">
        <f t="shared" si="176"/>
        <v>2.5</v>
      </c>
      <c r="KZ18" s="46">
        <v>3</v>
      </c>
      <c r="LA18" s="416">
        <v>3</v>
      </c>
      <c r="LB18" s="417">
        <v>7.7</v>
      </c>
      <c r="LC18" s="65">
        <v>8</v>
      </c>
      <c r="LD18" s="65"/>
      <c r="LE18" s="17">
        <f t="shared" si="177"/>
        <v>7.9</v>
      </c>
      <c r="LF18" s="18">
        <f t="shared" si="178"/>
        <v>7.9</v>
      </c>
      <c r="LG18" s="1029" t="str">
        <f t="shared" si="179"/>
        <v>7.9</v>
      </c>
      <c r="LH18" s="22" t="str">
        <f t="shared" si="180"/>
        <v>B</v>
      </c>
      <c r="LI18" s="20">
        <f t="shared" si="181"/>
        <v>3</v>
      </c>
      <c r="LJ18" s="20" t="str">
        <f t="shared" si="182"/>
        <v>3.0</v>
      </c>
      <c r="LK18" s="46">
        <v>2</v>
      </c>
      <c r="LL18" s="416">
        <v>2</v>
      </c>
      <c r="LM18" s="417">
        <v>7.1</v>
      </c>
      <c r="LN18" s="599">
        <v>7</v>
      </c>
      <c r="LO18" s="599"/>
      <c r="LP18" s="17">
        <f t="shared" si="183"/>
        <v>7</v>
      </c>
      <c r="LQ18" s="18">
        <f t="shared" si="184"/>
        <v>7</v>
      </c>
      <c r="LR18" s="1028" t="str">
        <f t="shared" si="185"/>
        <v>7.0</v>
      </c>
      <c r="LS18" s="22" t="str">
        <f t="shared" si="186"/>
        <v>B</v>
      </c>
      <c r="LT18" s="20">
        <f t="shared" si="187"/>
        <v>3</v>
      </c>
      <c r="LU18" s="20" t="str">
        <f t="shared" si="188"/>
        <v>3.0</v>
      </c>
      <c r="LV18" s="46">
        <v>2</v>
      </c>
      <c r="LW18" s="416">
        <v>2</v>
      </c>
      <c r="LX18" s="417">
        <v>7.1</v>
      </c>
      <c r="LY18" s="65">
        <v>8</v>
      </c>
      <c r="LZ18" s="65"/>
      <c r="MA18" s="17">
        <f t="shared" si="189"/>
        <v>7.6</v>
      </c>
      <c r="MB18" s="18">
        <f t="shared" si="190"/>
        <v>7.6</v>
      </c>
      <c r="MC18" s="1028" t="str">
        <f t="shared" si="191"/>
        <v>7.6</v>
      </c>
      <c r="MD18" s="22" t="str">
        <f t="shared" si="192"/>
        <v>B</v>
      </c>
      <c r="ME18" s="20">
        <f t="shared" si="193"/>
        <v>3</v>
      </c>
      <c r="MF18" s="20" t="str">
        <f t="shared" si="194"/>
        <v>3.0</v>
      </c>
      <c r="MG18" s="46">
        <v>3</v>
      </c>
      <c r="MH18" s="416">
        <v>3</v>
      </c>
      <c r="MI18" s="515">
        <f t="shared" si="195"/>
        <v>20</v>
      </c>
      <c r="MJ18" s="35">
        <f t="shared" si="196"/>
        <v>3.0249999999999999</v>
      </c>
      <c r="MK18" s="36" t="str">
        <f t="shared" si="197"/>
        <v>3.03</v>
      </c>
      <c r="ML18" s="65" t="str">
        <f t="shared" si="198"/>
        <v>Lên lớp</v>
      </c>
      <c r="MM18" s="501">
        <f t="shared" si="199"/>
        <v>76</v>
      </c>
      <c r="MN18" s="35">
        <f t="shared" si="200"/>
        <v>2.8355263157894739</v>
      </c>
      <c r="MO18" s="36" t="str">
        <f t="shared" si="201"/>
        <v>2.84</v>
      </c>
      <c r="MP18" s="799">
        <f t="shared" si="202"/>
        <v>20</v>
      </c>
      <c r="MQ18" s="800">
        <f t="shared" si="203"/>
        <v>3.0249999999999999</v>
      </c>
      <c r="MR18" s="801">
        <f t="shared" si="204"/>
        <v>76</v>
      </c>
      <c r="MS18" s="1031">
        <f t="shared" si="205"/>
        <v>7.1828947368421066</v>
      </c>
      <c r="MT18" s="802">
        <f t="shared" si="206"/>
        <v>2.8355263157894739</v>
      </c>
      <c r="MU18" s="65" t="str">
        <f t="shared" si="207"/>
        <v>Lên lớp</v>
      </c>
      <c r="MV18" s="225"/>
      <c r="MW18" s="417">
        <v>8.6</v>
      </c>
      <c r="MX18" s="65">
        <v>7</v>
      </c>
      <c r="MY18" s="65"/>
      <c r="MZ18" s="17">
        <f t="shared" si="208"/>
        <v>7.6</v>
      </c>
      <c r="NA18" s="18">
        <f t="shared" si="209"/>
        <v>7.6</v>
      </c>
      <c r="NB18" s="1032" t="str">
        <f t="shared" si="210"/>
        <v>7.6</v>
      </c>
      <c r="NC18" s="22" t="str">
        <f t="shared" si="211"/>
        <v>B</v>
      </c>
      <c r="ND18" s="20">
        <f t="shared" si="212"/>
        <v>3</v>
      </c>
      <c r="NE18" s="20" t="str">
        <f t="shared" si="213"/>
        <v>3.0</v>
      </c>
      <c r="NF18" s="46">
        <v>4</v>
      </c>
      <c r="NG18" s="416">
        <v>4</v>
      </c>
      <c r="NH18" s="417">
        <v>8.3000000000000007</v>
      </c>
      <c r="NI18" s="65">
        <v>7</v>
      </c>
      <c r="NJ18" s="65"/>
      <c r="NK18" s="17">
        <f t="shared" si="214"/>
        <v>7.5</v>
      </c>
      <c r="NL18" s="18">
        <f t="shared" si="215"/>
        <v>7.5</v>
      </c>
      <c r="NM18" s="1029" t="str">
        <f t="shared" si="216"/>
        <v>7.5</v>
      </c>
      <c r="NN18" s="22" t="str">
        <f t="shared" si="217"/>
        <v>B</v>
      </c>
      <c r="NO18" s="20">
        <f t="shared" si="218"/>
        <v>3</v>
      </c>
      <c r="NP18" s="20" t="str">
        <f t="shared" si="219"/>
        <v>3.0</v>
      </c>
      <c r="NQ18" s="46">
        <v>3</v>
      </c>
      <c r="NR18" s="416">
        <v>3</v>
      </c>
      <c r="NS18" s="417">
        <v>9</v>
      </c>
      <c r="NT18" s="65">
        <v>9</v>
      </c>
      <c r="NU18" s="65"/>
      <c r="NV18" s="17">
        <f t="shared" si="220"/>
        <v>9</v>
      </c>
      <c r="NW18" s="18">
        <f t="shared" si="221"/>
        <v>9</v>
      </c>
      <c r="NX18" s="1029" t="str">
        <f t="shared" si="227"/>
        <v>9.0</v>
      </c>
      <c r="NY18" s="22" t="str">
        <f t="shared" si="222"/>
        <v>A</v>
      </c>
      <c r="NZ18" s="20">
        <f t="shared" si="223"/>
        <v>4</v>
      </c>
      <c r="OA18" s="20" t="str">
        <f t="shared" si="224"/>
        <v>4.0</v>
      </c>
      <c r="OB18" s="46">
        <v>2</v>
      </c>
      <c r="OC18" s="416">
        <v>2</v>
      </c>
      <c r="OD18" s="417">
        <v>8.8000000000000007</v>
      </c>
      <c r="OE18" s="65">
        <v>9</v>
      </c>
      <c r="OF18" s="65"/>
      <c r="OG18" s="17">
        <f t="shared" si="228"/>
        <v>8.9</v>
      </c>
      <c r="OH18" s="18">
        <f t="shared" si="229"/>
        <v>8.9</v>
      </c>
      <c r="OI18" s="1032" t="str">
        <f t="shared" si="230"/>
        <v>8.9</v>
      </c>
      <c r="OJ18" s="22" t="str">
        <f t="shared" si="231"/>
        <v>A</v>
      </c>
      <c r="OK18" s="20">
        <f t="shared" si="232"/>
        <v>4</v>
      </c>
      <c r="OL18" s="20" t="str">
        <f t="shared" si="233"/>
        <v>4.0</v>
      </c>
      <c r="OM18" s="46">
        <v>3</v>
      </c>
      <c r="ON18" s="416">
        <v>3</v>
      </c>
      <c r="OO18" s="417">
        <v>8.6999999999999993</v>
      </c>
      <c r="OP18" s="65">
        <v>9</v>
      </c>
      <c r="OQ18" s="65"/>
      <c r="OR18" s="17">
        <f t="shared" si="234"/>
        <v>8.9</v>
      </c>
      <c r="OS18" s="18">
        <f t="shared" si="235"/>
        <v>8.9</v>
      </c>
      <c r="OT18" s="1032" t="str">
        <f t="shared" si="236"/>
        <v>8.9</v>
      </c>
      <c r="OU18" s="22" t="str">
        <f t="shared" si="237"/>
        <v>A</v>
      </c>
      <c r="OV18" s="20">
        <f t="shared" si="238"/>
        <v>4</v>
      </c>
      <c r="OW18" s="20" t="str">
        <f t="shared" si="239"/>
        <v>4.0</v>
      </c>
      <c r="OX18" s="46">
        <v>4</v>
      </c>
      <c r="OY18" s="416">
        <v>4</v>
      </c>
      <c r="OZ18" s="515">
        <f t="shared" si="240"/>
        <v>16</v>
      </c>
      <c r="PA18" s="35">
        <f t="shared" si="241"/>
        <v>3.5625</v>
      </c>
      <c r="PB18" s="36" t="str">
        <f t="shared" si="242"/>
        <v>3.56</v>
      </c>
      <c r="PC18" s="65" t="str">
        <f t="shared" si="243"/>
        <v>Lên lớp</v>
      </c>
      <c r="PD18" s="501">
        <f t="shared" si="244"/>
        <v>92</v>
      </c>
      <c r="PE18" s="35">
        <f t="shared" si="245"/>
        <v>2.9619565217391304</v>
      </c>
      <c r="PF18" s="36" t="str">
        <f t="shared" si="246"/>
        <v>2.96</v>
      </c>
      <c r="PG18" s="799">
        <f t="shared" si="247"/>
        <v>16</v>
      </c>
      <c r="PH18" s="1105">
        <f t="shared" si="248"/>
        <v>8.3250000000000011</v>
      </c>
      <c r="PI18" s="800">
        <f t="shared" si="249"/>
        <v>3.5625</v>
      </c>
      <c r="PJ18" s="801">
        <f t="shared" si="250"/>
        <v>92</v>
      </c>
      <c r="PK18" s="1107">
        <f t="shared" si="251"/>
        <v>7.3815217391304362</v>
      </c>
      <c r="PL18" s="802">
        <f t="shared" si="252"/>
        <v>2.9619565217391304</v>
      </c>
      <c r="PM18" s="65" t="str">
        <f t="shared" si="253"/>
        <v>Lên lớp</v>
      </c>
      <c r="PN18" s="454"/>
      <c r="PO18" s="417">
        <v>8.3000000000000007</v>
      </c>
      <c r="PP18" s="599">
        <v>8</v>
      </c>
      <c r="PQ18" s="599"/>
      <c r="PR18" s="17">
        <f t="shared" si="254"/>
        <v>8.1</v>
      </c>
      <c r="PS18" s="18">
        <f t="shared" si="255"/>
        <v>8.1</v>
      </c>
      <c r="PT18" s="1032" t="str">
        <f t="shared" si="256"/>
        <v>8.1</v>
      </c>
      <c r="PU18" s="22" t="str">
        <f t="shared" si="257"/>
        <v>B+</v>
      </c>
      <c r="PV18" s="20">
        <f t="shared" si="258"/>
        <v>3.5</v>
      </c>
      <c r="PW18" s="20" t="str">
        <f t="shared" si="259"/>
        <v>3.5</v>
      </c>
      <c r="PX18" s="46">
        <v>3</v>
      </c>
      <c r="PY18" s="416">
        <v>3</v>
      </c>
      <c r="PZ18" s="715">
        <v>8.1</v>
      </c>
      <c r="QA18" s="460">
        <v>8</v>
      </c>
      <c r="QB18" s="1080">
        <f t="shared" si="260"/>
        <v>8</v>
      </c>
      <c r="QC18" s="1192" t="str">
        <f t="shared" si="261"/>
        <v>8.0</v>
      </c>
      <c r="QD18" s="1147" t="str">
        <f t="shared" si="262"/>
        <v>B+</v>
      </c>
      <c r="QE18" s="1149">
        <f t="shared" si="263"/>
        <v>3.5</v>
      </c>
      <c r="QF18" s="1149" t="str">
        <f t="shared" si="264"/>
        <v>3.5</v>
      </c>
      <c r="QG18" s="1151">
        <v>5</v>
      </c>
      <c r="QH18" s="451">
        <v>5</v>
      </c>
      <c r="QI18" s="289">
        <f t="shared" si="265"/>
        <v>8</v>
      </c>
      <c r="QJ18" s="35">
        <f t="shared" si="266"/>
        <v>3.5</v>
      </c>
      <c r="QK18" s="36" t="str">
        <f t="shared" si="267"/>
        <v>3.50</v>
      </c>
      <c r="QL18" s="1159" t="str">
        <f t="shared" si="268"/>
        <v>Lên lớp</v>
      </c>
      <c r="QM18" s="290">
        <f t="shared" si="269"/>
        <v>8</v>
      </c>
      <c r="QN18" s="291">
        <f xml:space="preserve"> (PV18*PY18+QE18*QH18)/QM18</f>
        <v>3.5</v>
      </c>
    </row>
    <row r="19" spans="1:456" ht="18.75" customHeight="1">
      <c r="A19" s="108">
        <v>25</v>
      </c>
      <c r="B19" s="109" t="s">
        <v>156</v>
      </c>
      <c r="C19" s="113" t="s">
        <v>325</v>
      </c>
      <c r="D19" s="156" t="s">
        <v>19</v>
      </c>
      <c r="E19" s="157" t="s">
        <v>193</v>
      </c>
      <c r="F19" s="150"/>
      <c r="G19" s="158" t="s">
        <v>245</v>
      </c>
      <c r="H19" s="166" t="s">
        <v>34</v>
      </c>
      <c r="I19" s="154" t="s">
        <v>382</v>
      </c>
      <c r="J19" s="436">
        <v>6.8</v>
      </c>
      <c r="K19" s="327" t="str">
        <f t="shared" si="0"/>
        <v>6.8</v>
      </c>
      <c r="L19" s="465" t="str">
        <f t="shared" si="225"/>
        <v>C+</v>
      </c>
      <c r="M19" s="466">
        <f t="shared" si="226"/>
        <v>2.5</v>
      </c>
      <c r="N19" s="436">
        <v>7.3</v>
      </c>
      <c r="O19" s="327" t="str">
        <f t="shared" si="1"/>
        <v>7.3</v>
      </c>
      <c r="P19" s="465" t="str">
        <f t="shared" si="2"/>
        <v>B</v>
      </c>
      <c r="Q19" s="466">
        <f t="shared" si="3"/>
        <v>3</v>
      </c>
      <c r="R19" s="12">
        <v>7.7</v>
      </c>
      <c r="S19" s="13">
        <v>9</v>
      </c>
      <c r="T19" s="14"/>
      <c r="U19" s="11">
        <f t="shared" si="4"/>
        <v>8.5</v>
      </c>
      <c r="V19" s="16">
        <f t="shared" si="5"/>
        <v>8.5</v>
      </c>
      <c r="W19" s="327" t="str">
        <f t="shared" si="6"/>
        <v>8.5</v>
      </c>
      <c r="X19" s="22" t="str">
        <f t="shared" si="7"/>
        <v>A</v>
      </c>
      <c r="Y19" s="20">
        <f t="shared" si="8"/>
        <v>4</v>
      </c>
      <c r="Z19" s="39" t="str">
        <f t="shared" si="9"/>
        <v>4.0</v>
      </c>
      <c r="AA19" s="46">
        <v>2</v>
      </c>
      <c r="AB19" s="92">
        <v>2</v>
      </c>
      <c r="AC19" s="12">
        <v>7</v>
      </c>
      <c r="AD19" s="13">
        <v>5</v>
      </c>
      <c r="AE19" s="14"/>
      <c r="AF19" s="11">
        <f t="shared" si="10"/>
        <v>5.8</v>
      </c>
      <c r="AG19" s="16">
        <f t="shared" si="11"/>
        <v>5.8</v>
      </c>
      <c r="AH19" s="327" t="str">
        <f t="shared" si="12"/>
        <v>5.8</v>
      </c>
      <c r="AI19" s="22" t="str">
        <f t="shared" si="13"/>
        <v>C</v>
      </c>
      <c r="AJ19" s="20">
        <f t="shared" si="14"/>
        <v>2</v>
      </c>
      <c r="AK19" s="39" t="str">
        <f t="shared" si="15"/>
        <v>2.0</v>
      </c>
      <c r="AL19" s="8">
        <v>3</v>
      </c>
      <c r="AM19" s="298">
        <v>3</v>
      </c>
      <c r="AN19" s="12">
        <v>6.9</v>
      </c>
      <c r="AO19" s="13">
        <v>5</v>
      </c>
      <c r="AP19" s="14"/>
      <c r="AQ19" s="11">
        <f t="shared" si="16"/>
        <v>5.8</v>
      </c>
      <c r="AR19" s="16">
        <f t="shared" si="17"/>
        <v>5.8</v>
      </c>
      <c r="AS19" s="327" t="str">
        <f t="shared" si="18"/>
        <v>5.8</v>
      </c>
      <c r="AT19" s="22" t="str">
        <f t="shared" si="19"/>
        <v>C</v>
      </c>
      <c r="AU19" s="20">
        <f t="shared" si="20"/>
        <v>2</v>
      </c>
      <c r="AV19" s="39" t="str">
        <f t="shared" si="21"/>
        <v>2.0</v>
      </c>
      <c r="AW19" s="69">
        <v>3</v>
      </c>
      <c r="AX19" s="92">
        <v>3</v>
      </c>
      <c r="AY19" s="27">
        <v>7.3</v>
      </c>
      <c r="AZ19" s="28">
        <v>7</v>
      </c>
      <c r="BA19" s="29"/>
      <c r="BB19" s="11">
        <f t="shared" si="22"/>
        <v>7.1</v>
      </c>
      <c r="BC19" s="16">
        <f t="shared" si="23"/>
        <v>7.1</v>
      </c>
      <c r="BD19" s="327" t="str">
        <f t="shared" si="24"/>
        <v>7.1</v>
      </c>
      <c r="BE19" s="22" t="str">
        <f t="shared" si="25"/>
        <v>B</v>
      </c>
      <c r="BF19" s="20">
        <f t="shared" si="26"/>
        <v>3</v>
      </c>
      <c r="BG19" s="39" t="str">
        <f t="shared" si="27"/>
        <v>3.0</v>
      </c>
      <c r="BH19" s="46">
        <v>3</v>
      </c>
      <c r="BI19" s="92">
        <v>3</v>
      </c>
      <c r="BJ19" s="12">
        <v>8</v>
      </c>
      <c r="BK19" s="13">
        <v>6</v>
      </c>
      <c r="BL19" s="14"/>
      <c r="BM19" s="11">
        <f t="shared" si="28"/>
        <v>6.8</v>
      </c>
      <c r="BN19" s="16">
        <f t="shared" si="29"/>
        <v>6.8</v>
      </c>
      <c r="BO19" s="327" t="str">
        <f t="shared" si="30"/>
        <v>6.8</v>
      </c>
      <c r="BP19" s="22" t="str">
        <f t="shared" si="31"/>
        <v>C+</v>
      </c>
      <c r="BQ19" s="20">
        <f t="shared" si="32"/>
        <v>2.5</v>
      </c>
      <c r="BR19" s="39" t="str">
        <f t="shared" si="33"/>
        <v>2.5</v>
      </c>
      <c r="BS19" s="46">
        <v>5</v>
      </c>
      <c r="BT19" s="92">
        <v>5</v>
      </c>
      <c r="BU19" s="289">
        <f t="shared" si="34"/>
        <v>16</v>
      </c>
      <c r="BV19" s="35">
        <f t="shared" si="35"/>
        <v>2.59375</v>
      </c>
      <c r="BW19" s="36" t="str">
        <f t="shared" si="36"/>
        <v>2.59</v>
      </c>
      <c r="BX19" s="37" t="str">
        <f t="shared" si="37"/>
        <v>Lên lớp</v>
      </c>
      <c r="BY19" s="290">
        <f t="shared" si="38"/>
        <v>16</v>
      </c>
      <c r="BZ19" s="291">
        <f t="shared" si="39"/>
        <v>2.59375</v>
      </c>
      <c r="CA19" s="37" t="str">
        <f t="shared" si="40"/>
        <v>Lên lớp</v>
      </c>
      <c r="CB19" s="391"/>
      <c r="CC19" s="337">
        <v>6</v>
      </c>
      <c r="CD19" s="65">
        <v>6</v>
      </c>
      <c r="CE19" s="65"/>
      <c r="CF19" s="17">
        <f t="shared" si="41"/>
        <v>6</v>
      </c>
      <c r="CG19" s="18">
        <f t="shared" si="42"/>
        <v>6</v>
      </c>
      <c r="CH19" s="323" t="str">
        <f t="shared" si="43"/>
        <v>6.0</v>
      </c>
      <c r="CI19" s="22" t="str">
        <f t="shared" si="44"/>
        <v>C</v>
      </c>
      <c r="CJ19" s="20">
        <f t="shared" si="45"/>
        <v>2</v>
      </c>
      <c r="CK19" s="20" t="str">
        <f t="shared" si="46"/>
        <v>2.0</v>
      </c>
      <c r="CL19" s="46">
        <v>3</v>
      </c>
      <c r="CM19" s="95">
        <v>3</v>
      </c>
      <c r="CN19" s="417">
        <v>5.6</v>
      </c>
      <c r="CO19" s="65">
        <v>8</v>
      </c>
      <c r="CP19" s="65"/>
      <c r="CQ19" s="17">
        <f t="shared" si="47"/>
        <v>7</v>
      </c>
      <c r="CR19" s="18">
        <f t="shared" si="48"/>
        <v>7</v>
      </c>
      <c r="CS19" s="323" t="str">
        <f t="shared" si="49"/>
        <v>7.0</v>
      </c>
      <c r="CT19" s="22" t="str">
        <f t="shared" si="50"/>
        <v>B</v>
      </c>
      <c r="CU19" s="20">
        <f t="shared" si="51"/>
        <v>3</v>
      </c>
      <c r="CV19" s="20" t="str">
        <f t="shared" si="52"/>
        <v>3.0</v>
      </c>
      <c r="CW19" s="46">
        <v>3</v>
      </c>
      <c r="CX19" s="416">
        <v>3</v>
      </c>
      <c r="CY19" s="417">
        <v>8.1999999999999993</v>
      </c>
      <c r="CZ19" s="86">
        <v>8</v>
      </c>
      <c r="DA19" s="45"/>
      <c r="DB19" s="17">
        <f t="shared" si="53"/>
        <v>8.1</v>
      </c>
      <c r="DC19" s="18">
        <f t="shared" si="54"/>
        <v>8.1</v>
      </c>
      <c r="DD19" s="1028" t="str">
        <f t="shared" si="55"/>
        <v>8.1</v>
      </c>
      <c r="DE19" s="22" t="str">
        <f t="shared" si="56"/>
        <v>B+</v>
      </c>
      <c r="DF19" s="20">
        <f t="shared" si="57"/>
        <v>3.5</v>
      </c>
      <c r="DG19" s="20" t="str">
        <f t="shared" si="58"/>
        <v>3.5</v>
      </c>
      <c r="DH19" s="46">
        <v>2</v>
      </c>
      <c r="DI19" s="416">
        <v>2</v>
      </c>
      <c r="DJ19" s="417">
        <v>8.1</v>
      </c>
      <c r="DK19" s="86">
        <v>8</v>
      </c>
      <c r="DL19" s="45"/>
      <c r="DM19" s="17">
        <f t="shared" si="59"/>
        <v>8</v>
      </c>
      <c r="DN19" s="18">
        <f t="shared" si="60"/>
        <v>8</v>
      </c>
      <c r="DO19" s="1028" t="str">
        <f t="shared" si="61"/>
        <v>8.0</v>
      </c>
      <c r="DP19" s="22" t="str">
        <f t="shared" si="62"/>
        <v>B+</v>
      </c>
      <c r="DQ19" s="20">
        <f t="shared" si="63"/>
        <v>3.5</v>
      </c>
      <c r="DR19" s="20" t="str">
        <f t="shared" si="64"/>
        <v>3.5</v>
      </c>
      <c r="DS19" s="46">
        <v>3</v>
      </c>
      <c r="DT19" s="416">
        <v>3</v>
      </c>
      <c r="DU19" s="417">
        <v>7.8</v>
      </c>
      <c r="DV19" s="86">
        <v>5</v>
      </c>
      <c r="DW19" s="45"/>
      <c r="DX19" s="17">
        <f t="shared" si="65"/>
        <v>6.1</v>
      </c>
      <c r="DY19" s="18">
        <f t="shared" si="66"/>
        <v>6.1</v>
      </c>
      <c r="DZ19" s="1028" t="str">
        <f t="shared" si="67"/>
        <v>6.1</v>
      </c>
      <c r="EA19" s="22" t="str">
        <f t="shared" si="68"/>
        <v>C</v>
      </c>
      <c r="EB19" s="20">
        <f t="shared" si="69"/>
        <v>2</v>
      </c>
      <c r="EC19" s="20" t="str">
        <f t="shared" si="70"/>
        <v>2.0</v>
      </c>
      <c r="ED19" s="46">
        <v>2</v>
      </c>
      <c r="EE19" s="416">
        <v>2</v>
      </c>
      <c r="EF19" s="417">
        <v>7.8</v>
      </c>
      <c r="EG19" s="86">
        <v>8</v>
      </c>
      <c r="EH19" s="45"/>
      <c r="EI19" s="17">
        <f t="shared" si="71"/>
        <v>7.9</v>
      </c>
      <c r="EJ19" s="18">
        <f t="shared" si="72"/>
        <v>7.9</v>
      </c>
      <c r="EK19" s="1028" t="str">
        <f t="shared" si="73"/>
        <v>7.9</v>
      </c>
      <c r="EL19" s="22" t="str">
        <f t="shared" si="74"/>
        <v>B</v>
      </c>
      <c r="EM19" s="20">
        <f t="shared" si="75"/>
        <v>3</v>
      </c>
      <c r="EN19" s="20" t="str">
        <f t="shared" si="76"/>
        <v>3.0</v>
      </c>
      <c r="EO19" s="46">
        <v>2</v>
      </c>
      <c r="EP19" s="416">
        <v>2</v>
      </c>
      <c r="EQ19" s="417">
        <v>9.1999999999999993</v>
      </c>
      <c r="ER19" s="86">
        <v>8</v>
      </c>
      <c r="ES19" s="65"/>
      <c r="ET19" s="17">
        <f t="shared" si="77"/>
        <v>8.5</v>
      </c>
      <c r="EU19" s="18">
        <f t="shared" si="78"/>
        <v>8.5</v>
      </c>
      <c r="EV19" s="1028" t="str">
        <f t="shared" si="79"/>
        <v>8.5</v>
      </c>
      <c r="EW19" s="22" t="str">
        <f t="shared" si="80"/>
        <v>A</v>
      </c>
      <c r="EX19" s="20">
        <f t="shared" si="81"/>
        <v>4</v>
      </c>
      <c r="EY19" s="20" t="str">
        <f t="shared" si="82"/>
        <v>4.0</v>
      </c>
      <c r="EZ19" s="46">
        <v>2</v>
      </c>
      <c r="FA19" s="416">
        <v>2</v>
      </c>
      <c r="FB19" s="515">
        <f t="shared" si="83"/>
        <v>17</v>
      </c>
      <c r="FC19" s="35">
        <f t="shared" si="84"/>
        <v>2.9705882352941178</v>
      </c>
      <c r="FD19" s="36" t="str">
        <f t="shared" si="85"/>
        <v>2.97</v>
      </c>
      <c r="FE19" s="86" t="str">
        <f t="shared" si="86"/>
        <v>Lên lớp</v>
      </c>
      <c r="FF19" s="501">
        <f t="shared" si="87"/>
        <v>33</v>
      </c>
      <c r="FG19" s="35">
        <f t="shared" si="88"/>
        <v>2.7878787878787881</v>
      </c>
      <c r="FH19" s="36" t="str">
        <f t="shared" si="89"/>
        <v>2.79</v>
      </c>
      <c r="FI19" s="530">
        <f t="shared" si="90"/>
        <v>33</v>
      </c>
      <c r="FJ19" s="502">
        <f t="shared" si="91"/>
        <v>2.7878787878787881</v>
      </c>
      <c r="FK19" s="503" t="str">
        <f t="shared" si="92"/>
        <v>Lên lớp</v>
      </c>
      <c r="FL19" s="542"/>
      <c r="FM19" s="417">
        <v>7.6</v>
      </c>
      <c r="FN19" s="86">
        <v>9</v>
      </c>
      <c r="FO19" s="65"/>
      <c r="FP19" s="17">
        <f t="shared" si="93"/>
        <v>8.4</v>
      </c>
      <c r="FQ19" s="18">
        <f t="shared" si="94"/>
        <v>8.4</v>
      </c>
      <c r="FR19" s="1028" t="str">
        <f t="shared" si="95"/>
        <v>8.4</v>
      </c>
      <c r="FS19" s="22" t="str">
        <f t="shared" si="96"/>
        <v>B+</v>
      </c>
      <c r="FT19" s="20">
        <f t="shared" si="97"/>
        <v>3.5</v>
      </c>
      <c r="FU19" s="20" t="str">
        <f t="shared" si="98"/>
        <v>3.5</v>
      </c>
      <c r="FV19" s="46">
        <v>2</v>
      </c>
      <c r="FW19" s="416">
        <v>2</v>
      </c>
      <c r="FX19" s="585">
        <v>8.3000000000000007</v>
      </c>
      <c r="FY19" s="604">
        <v>8</v>
      </c>
      <c r="FZ19" s="604"/>
      <c r="GA19" s="17">
        <f t="shared" si="99"/>
        <v>8.1</v>
      </c>
      <c r="GB19" s="18">
        <f t="shared" si="100"/>
        <v>8.1</v>
      </c>
      <c r="GC19" s="1029" t="str">
        <f t="shared" si="101"/>
        <v>8.1</v>
      </c>
      <c r="GD19" s="22" t="str">
        <f t="shared" si="102"/>
        <v>B+</v>
      </c>
      <c r="GE19" s="20">
        <f t="shared" si="103"/>
        <v>3.5</v>
      </c>
      <c r="GF19" s="20" t="str">
        <f t="shared" si="104"/>
        <v>3.5</v>
      </c>
      <c r="GG19" s="46">
        <v>2</v>
      </c>
      <c r="GH19" s="416">
        <v>2</v>
      </c>
      <c r="GI19" s="417">
        <v>7.6</v>
      </c>
      <c r="GJ19" s="65">
        <v>7</v>
      </c>
      <c r="GK19" s="65"/>
      <c r="GL19" s="17">
        <f t="shared" si="105"/>
        <v>7.2</v>
      </c>
      <c r="GM19" s="18">
        <f t="shared" si="106"/>
        <v>7.2</v>
      </c>
      <c r="GN19" s="1029" t="str">
        <f t="shared" si="107"/>
        <v>7.2</v>
      </c>
      <c r="GO19" s="22" t="str">
        <f t="shared" si="108"/>
        <v>B</v>
      </c>
      <c r="GP19" s="20">
        <f t="shared" si="109"/>
        <v>3</v>
      </c>
      <c r="GQ19" s="20" t="str">
        <f t="shared" si="110"/>
        <v>3.0</v>
      </c>
      <c r="GR19" s="46">
        <v>3</v>
      </c>
      <c r="GS19" s="416">
        <v>3</v>
      </c>
      <c r="GT19" s="417">
        <v>7.6</v>
      </c>
      <c r="GU19" s="599">
        <v>7</v>
      </c>
      <c r="GV19" s="599"/>
      <c r="GW19" s="17">
        <f t="shared" si="111"/>
        <v>7.2</v>
      </c>
      <c r="GX19" s="18">
        <f t="shared" si="112"/>
        <v>7.2</v>
      </c>
      <c r="GY19" s="1028" t="str">
        <f t="shared" si="113"/>
        <v>7.2</v>
      </c>
      <c r="GZ19" s="22" t="str">
        <f t="shared" si="114"/>
        <v>B</v>
      </c>
      <c r="HA19" s="20">
        <f t="shared" si="115"/>
        <v>3</v>
      </c>
      <c r="HB19" s="20" t="str">
        <f t="shared" si="116"/>
        <v>3.0</v>
      </c>
      <c r="HC19" s="46">
        <v>4</v>
      </c>
      <c r="HD19" s="416">
        <v>4</v>
      </c>
      <c r="HE19" s="417">
        <v>8</v>
      </c>
      <c r="HF19" s="65">
        <v>8</v>
      </c>
      <c r="HG19" s="65"/>
      <c r="HH19" s="17">
        <f t="shared" si="117"/>
        <v>8</v>
      </c>
      <c r="HI19" s="18">
        <f t="shared" si="118"/>
        <v>8</v>
      </c>
      <c r="HJ19" s="1029" t="str">
        <f t="shared" si="119"/>
        <v>8.0</v>
      </c>
      <c r="HK19" s="22" t="str">
        <f t="shared" si="120"/>
        <v>B+</v>
      </c>
      <c r="HL19" s="20">
        <f t="shared" si="121"/>
        <v>3.5</v>
      </c>
      <c r="HM19" s="20" t="str">
        <f t="shared" si="122"/>
        <v>3.5</v>
      </c>
      <c r="HN19" s="46">
        <v>2</v>
      </c>
      <c r="HO19" s="416">
        <v>2</v>
      </c>
      <c r="HP19" s="660">
        <v>8.3000000000000007</v>
      </c>
      <c r="HQ19" s="599">
        <v>8</v>
      </c>
      <c r="HR19" s="599"/>
      <c r="HS19" s="17">
        <f t="shared" si="123"/>
        <v>8.1</v>
      </c>
      <c r="HT19" s="18">
        <f t="shared" si="124"/>
        <v>8.1</v>
      </c>
      <c r="HU19" s="1028" t="str">
        <f t="shared" si="125"/>
        <v>8.1</v>
      </c>
      <c r="HV19" s="22" t="str">
        <f t="shared" si="126"/>
        <v>B+</v>
      </c>
      <c r="HW19" s="20">
        <f t="shared" si="127"/>
        <v>3.5</v>
      </c>
      <c r="HX19" s="20" t="str">
        <f t="shared" si="128"/>
        <v>3.5</v>
      </c>
      <c r="HY19" s="46">
        <v>3</v>
      </c>
      <c r="HZ19" s="416">
        <v>3</v>
      </c>
      <c r="IA19" s="660">
        <v>7.6</v>
      </c>
      <c r="IB19" s="599">
        <v>6</v>
      </c>
      <c r="IC19" s="599"/>
      <c r="ID19" s="17">
        <f t="shared" si="129"/>
        <v>6.6</v>
      </c>
      <c r="IE19" s="18">
        <f t="shared" si="130"/>
        <v>6.6</v>
      </c>
      <c r="IF19" s="1029" t="str">
        <f t="shared" si="131"/>
        <v>6.6</v>
      </c>
      <c r="IG19" s="22" t="str">
        <f t="shared" si="132"/>
        <v>C+</v>
      </c>
      <c r="IH19" s="20">
        <f t="shared" si="133"/>
        <v>2.5</v>
      </c>
      <c r="II19" s="20" t="str">
        <f t="shared" si="134"/>
        <v>2.5</v>
      </c>
      <c r="IJ19" s="46">
        <v>3</v>
      </c>
      <c r="IK19" s="416">
        <v>3</v>
      </c>
      <c r="IL19" s="417">
        <v>7.4</v>
      </c>
      <c r="IM19" s="599">
        <v>6</v>
      </c>
      <c r="IN19" s="599"/>
      <c r="IO19" s="17">
        <f t="shared" si="135"/>
        <v>6.6</v>
      </c>
      <c r="IP19" s="18">
        <f t="shared" si="136"/>
        <v>6.6</v>
      </c>
      <c r="IQ19" s="1028" t="str">
        <f t="shared" si="137"/>
        <v>6.6</v>
      </c>
      <c r="IR19" s="22" t="str">
        <f t="shared" si="138"/>
        <v>C+</v>
      </c>
      <c r="IS19" s="20">
        <f t="shared" si="139"/>
        <v>2.5</v>
      </c>
      <c r="IT19" s="20" t="str">
        <f t="shared" si="140"/>
        <v>2.5</v>
      </c>
      <c r="IU19" s="46">
        <v>4</v>
      </c>
      <c r="IV19" s="416">
        <v>4</v>
      </c>
      <c r="IW19" s="515">
        <f t="shared" si="141"/>
        <v>23</v>
      </c>
      <c r="IX19" s="35">
        <f t="shared" si="142"/>
        <v>3.0434782608695654</v>
      </c>
      <c r="IY19" s="36" t="str">
        <f t="shared" si="143"/>
        <v>3.04</v>
      </c>
      <c r="IZ19" s="37" t="str">
        <f t="shared" si="144"/>
        <v>Lên lớp</v>
      </c>
      <c r="JA19" s="501">
        <f t="shared" si="145"/>
        <v>56</v>
      </c>
      <c r="JB19" s="690">
        <f t="shared" si="146"/>
        <v>2.8928571428571428</v>
      </c>
      <c r="JC19" s="36" t="str">
        <f t="shared" si="147"/>
        <v>2.89</v>
      </c>
      <c r="JD19" s="290">
        <f t="shared" si="148"/>
        <v>23</v>
      </c>
      <c r="JE19" s="291">
        <f t="shared" si="149"/>
        <v>3.0434782608695654</v>
      </c>
      <c r="JF19" s="679">
        <f t="shared" si="150"/>
        <v>56</v>
      </c>
      <c r="JG19" s="680">
        <f t="shared" si="151"/>
        <v>2.8928571428571428</v>
      </c>
      <c r="JH19" s="37" t="str">
        <f t="shared" si="152"/>
        <v>Lên lớp</v>
      </c>
      <c r="JJ19" s="417">
        <v>8.1999999999999993</v>
      </c>
      <c r="JK19" s="65">
        <v>7</v>
      </c>
      <c r="JL19" s="65"/>
      <c r="JM19" s="17">
        <f t="shared" si="153"/>
        <v>7.5</v>
      </c>
      <c r="JN19" s="18">
        <f t="shared" si="154"/>
        <v>7.5</v>
      </c>
      <c r="JO19" s="1028" t="str">
        <f t="shared" si="155"/>
        <v>7.5</v>
      </c>
      <c r="JP19" s="22" t="str">
        <f t="shared" si="156"/>
        <v>B</v>
      </c>
      <c r="JQ19" s="20">
        <f t="shared" si="157"/>
        <v>3</v>
      </c>
      <c r="JR19" s="20" t="str">
        <f t="shared" si="158"/>
        <v>3.0</v>
      </c>
      <c r="JS19" s="46">
        <v>2</v>
      </c>
      <c r="JT19" s="416">
        <v>2</v>
      </c>
      <c r="JU19" s="660">
        <v>9</v>
      </c>
      <c r="JV19" s="65">
        <v>9</v>
      </c>
      <c r="JW19" s="65"/>
      <c r="JX19" s="17">
        <f t="shared" si="159"/>
        <v>9</v>
      </c>
      <c r="JY19" s="18">
        <f t="shared" si="160"/>
        <v>9</v>
      </c>
      <c r="JZ19" s="1028" t="str">
        <f t="shared" si="161"/>
        <v>9.0</v>
      </c>
      <c r="KA19" s="22" t="str">
        <f t="shared" si="162"/>
        <v>A</v>
      </c>
      <c r="KB19" s="20">
        <f t="shared" si="163"/>
        <v>4</v>
      </c>
      <c r="KC19" s="20" t="str">
        <f t="shared" si="164"/>
        <v>4.0</v>
      </c>
      <c r="KD19" s="46">
        <v>4</v>
      </c>
      <c r="KE19" s="416">
        <v>4</v>
      </c>
      <c r="KF19" s="417">
        <v>9</v>
      </c>
      <c r="KG19" s="65">
        <v>9</v>
      </c>
      <c r="KH19" s="65"/>
      <c r="KI19" s="17">
        <f t="shared" si="165"/>
        <v>9</v>
      </c>
      <c r="KJ19" s="18">
        <f t="shared" si="166"/>
        <v>9</v>
      </c>
      <c r="KK19" s="1029" t="str">
        <f t="shared" si="167"/>
        <v>9.0</v>
      </c>
      <c r="KL19" s="22" t="str">
        <f t="shared" si="168"/>
        <v>A</v>
      </c>
      <c r="KM19" s="20">
        <f t="shared" si="169"/>
        <v>4</v>
      </c>
      <c r="KN19" s="20" t="str">
        <f t="shared" si="170"/>
        <v>4.0</v>
      </c>
      <c r="KO19" s="46">
        <v>4</v>
      </c>
      <c r="KP19" s="416">
        <v>4</v>
      </c>
      <c r="KQ19" s="417">
        <v>8.6999999999999993</v>
      </c>
      <c r="KR19" s="65">
        <v>6</v>
      </c>
      <c r="KS19" s="65"/>
      <c r="KT19" s="17">
        <f t="shared" si="171"/>
        <v>7.1</v>
      </c>
      <c r="KU19" s="18">
        <f t="shared" si="172"/>
        <v>7.1</v>
      </c>
      <c r="KV19" s="1028" t="str">
        <f t="shared" si="173"/>
        <v>7.1</v>
      </c>
      <c r="KW19" s="22" t="str">
        <f t="shared" si="174"/>
        <v>B</v>
      </c>
      <c r="KX19" s="20">
        <f t="shared" si="175"/>
        <v>3</v>
      </c>
      <c r="KY19" s="20" t="str">
        <f t="shared" si="176"/>
        <v>3.0</v>
      </c>
      <c r="KZ19" s="46">
        <v>3</v>
      </c>
      <c r="LA19" s="416">
        <v>3</v>
      </c>
      <c r="LB19" s="417">
        <v>7.3</v>
      </c>
      <c r="LC19" s="65">
        <v>8</v>
      </c>
      <c r="LD19" s="65"/>
      <c r="LE19" s="17">
        <f t="shared" si="177"/>
        <v>7.7</v>
      </c>
      <c r="LF19" s="18">
        <f t="shared" si="178"/>
        <v>7.7</v>
      </c>
      <c r="LG19" s="1029" t="str">
        <f t="shared" si="179"/>
        <v>7.7</v>
      </c>
      <c r="LH19" s="22" t="str">
        <f t="shared" si="180"/>
        <v>B</v>
      </c>
      <c r="LI19" s="20">
        <f t="shared" si="181"/>
        <v>3</v>
      </c>
      <c r="LJ19" s="20" t="str">
        <f t="shared" si="182"/>
        <v>3.0</v>
      </c>
      <c r="LK19" s="46">
        <v>2</v>
      </c>
      <c r="LL19" s="416">
        <v>2</v>
      </c>
      <c r="LM19" s="417">
        <v>8.3000000000000007</v>
      </c>
      <c r="LN19" s="599">
        <v>8</v>
      </c>
      <c r="LO19" s="599"/>
      <c r="LP19" s="17">
        <f t="shared" si="183"/>
        <v>8.1</v>
      </c>
      <c r="LQ19" s="18">
        <f t="shared" si="184"/>
        <v>8.1</v>
      </c>
      <c r="LR19" s="1028" t="str">
        <f t="shared" si="185"/>
        <v>8.1</v>
      </c>
      <c r="LS19" s="22" t="str">
        <f t="shared" si="186"/>
        <v>B+</v>
      </c>
      <c r="LT19" s="20">
        <f t="shared" si="187"/>
        <v>3.5</v>
      </c>
      <c r="LU19" s="20" t="str">
        <f t="shared" si="188"/>
        <v>3.5</v>
      </c>
      <c r="LV19" s="46">
        <v>2</v>
      </c>
      <c r="LW19" s="416">
        <v>2</v>
      </c>
      <c r="LX19" s="417">
        <v>8.3000000000000007</v>
      </c>
      <c r="LY19" s="65">
        <v>8</v>
      </c>
      <c r="LZ19" s="65"/>
      <c r="MA19" s="17">
        <f t="shared" si="189"/>
        <v>8.1</v>
      </c>
      <c r="MB19" s="18">
        <f t="shared" si="190"/>
        <v>8.1</v>
      </c>
      <c r="MC19" s="1028" t="str">
        <f t="shared" si="191"/>
        <v>8.1</v>
      </c>
      <c r="MD19" s="22" t="str">
        <f t="shared" si="192"/>
        <v>B+</v>
      </c>
      <c r="ME19" s="20">
        <f t="shared" si="193"/>
        <v>3.5</v>
      </c>
      <c r="MF19" s="20" t="str">
        <f t="shared" si="194"/>
        <v>3.5</v>
      </c>
      <c r="MG19" s="46">
        <v>3</v>
      </c>
      <c r="MH19" s="416">
        <v>3</v>
      </c>
      <c r="MI19" s="515">
        <f t="shared" si="195"/>
        <v>20</v>
      </c>
      <c r="MJ19" s="35">
        <f t="shared" si="196"/>
        <v>3.5249999999999999</v>
      </c>
      <c r="MK19" s="36" t="str">
        <f t="shared" si="197"/>
        <v>3.53</v>
      </c>
      <c r="ML19" s="65" t="str">
        <f t="shared" si="198"/>
        <v>Lên lớp</v>
      </c>
      <c r="MM19" s="501">
        <f t="shared" si="199"/>
        <v>76</v>
      </c>
      <c r="MN19" s="35">
        <f t="shared" si="200"/>
        <v>3.0592105263157894</v>
      </c>
      <c r="MO19" s="36" t="str">
        <f t="shared" si="201"/>
        <v>3.06</v>
      </c>
      <c r="MP19" s="799">
        <f t="shared" si="202"/>
        <v>20</v>
      </c>
      <c r="MQ19" s="800">
        <f t="shared" si="203"/>
        <v>3.5249999999999999</v>
      </c>
      <c r="MR19" s="801">
        <f t="shared" si="204"/>
        <v>76</v>
      </c>
      <c r="MS19" s="1031">
        <f t="shared" si="205"/>
        <v>7.4394736842105278</v>
      </c>
      <c r="MT19" s="802">
        <f t="shared" si="206"/>
        <v>3.0592105263157894</v>
      </c>
      <c r="MU19" s="65" t="str">
        <f t="shared" si="207"/>
        <v>Lên lớp</v>
      </c>
      <c r="MV19" s="225"/>
      <c r="MW19" s="417">
        <v>8.3000000000000007</v>
      </c>
      <c r="MX19" s="65">
        <v>8</v>
      </c>
      <c r="MY19" s="65"/>
      <c r="MZ19" s="17">
        <f t="shared" si="208"/>
        <v>8.1</v>
      </c>
      <c r="NA19" s="18">
        <f t="shared" si="209"/>
        <v>8.1</v>
      </c>
      <c r="NB19" s="1032" t="str">
        <f t="shared" si="210"/>
        <v>8.1</v>
      </c>
      <c r="NC19" s="22" t="str">
        <f t="shared" si="211"/>
        <v>B+</v>
      </c>
      <c r="ND19" s="20">
        <f t="shared" si="212"/>
        <v>3.5</v>
      </c>
      <c r="NE19" s="20" t="str">
        <f t="shared" si="213"/>
        <v>3.5</v>
      </c>
      <c r="NF19" s="46">
        <v>4</v>
      </c>
      <c r="NG19" s="416">
        <v>4</v>
      </c>
      <c r="NH19" s="417">
        <v>8.6</v>
      </c>
      <c r="NI19" s="65">
        <v>8</v>
      </c>
      <c r="NJ19" s="65"/>
      <c r="NK19" s="17">
        <f t="shared" si="214"/>
        <v>8.1999999999999993</v>
      </c>
      <c r="NL19" s="18">
        <f t="shared" si="215"/>
        <v>8.1999999999999993</v>
      </c>
      <c r="NM19" s="1029" t="str">
        <f t="shared" si="216"/>
        <v>8.2</v>
      </c>
      <c r="NN19" s="22" t="str">
        <f t="shared" si="217"/>
        <v>B+</v>
      </c>
      <c r="NO19" s="20">
        <f t="shared" si="218"/>
        <v>3.5</v>
      </c>
      <c r="NP19" s="20" t="str">
        <f t="shared" si="219"/>
        <v>3.5</v>
      </c>
      <c r="NQ19" s="46">
        <v>3</v>
      </c>
      <c r="NR19" s="416">
        <v>3</v>
      </c>
      <c r="NS19" s="417">
        <v>8.6</v>
      </c>
      <c r="NT19" s="65">
        <v>9</v>
      </c>
      <c r="NU19" s="65"/>
      <c r="NV19" s="17">
        <f t="shared" si="220"/>
        <v>8.8000000000000007</v>
      </c>
      <c r="NW19" s="18">
        <f t="shared" si="221"/>
        <v>8.8000000000000007</v>
      </c>
      <c r="NX19" s="1029" t="str">
        <f t="shared" si="227"/>
        <v>8.8</v>
      </c>
      <c r="NY19" s="22" t="str">
        <f t="shared" si="222"/>
        <v>A</v>
      </c>
      <c r="NZ19" s="20">
        <f t="shared" si="223"/>
        <v>4</v>
      </c>
      <c r="OA19" s="20" t="str">
        <f t="shared" si="224"/>
        <v>4.0</v>
      </c>
      <c r="OB19" s="46">
        <v>2</v>
      </c>
      <c r="OC19" s="416">
        <v>2</v>
      </c>
      <c r="OD19" s="417">
        <v>8.8000000000000007</v>
      </c>
      <c r="OE19" s="65">
        <v>9</v>
      </c>
      <c r="OF19" s="65"/>
      <c r="OG19" s="17">
        <f t="shared" si="228"/>
        <v>8.9</v>
      </c>
      <c r="OH19" s="18">
        <f t="shared" si="229"/>
        <v>8.9</v>
      </c>
      <c r="OI19" s="1032" t="str">
        <f t="shared" si="230"/>
        <v>8.9</v>
      </c>
      <c r="OJ19" s="22" t="str">
        <f t="shared" si="231"/>
        <v>A</v>
      </c>
      <c r="OK19" s="20">
        <f t="shared" si="232"/>
        <v>4</v>
      </c>
      <c r="OL19" s="20" t="str">
        <f t="shared" si="233"/>
        <v>4.0</v>
      </c>
      <c r="OM19" s="46">
        <v>3</v>
      </c>
      <c r="ON19" s="416">
        <v>3</v>
      </c>
      <c r="OO19" s="417">
        <v>8.8000000000000007</v>
      </c>
      <c r="OP19" s="65">
        <v>9</v>
      </c>
      <c r="OQ19" s="65"/>
      <c r="OR19" s="17">
        <f t="shared" si="234"/>
        <v>8.9</v>
      </c>
      <c r="OS19" s="18">
        <f t="shared" si="235"/>
        <v>8.9</v>
      </c>
      <c r="OT19" s="1032" t="str">
        <f t="shared" si="236"/>
        <v>8.9</v>
      </c>
      <c r="OU19" s="22" t="str">
        <f t="shared" si="237"/>
        <v>A</v>
      </c>
      <c r="OV19" s="20">
        <f t="shared" si="238"/>
        <v>4</v>
      </c>
      <c r="OW19" s="20" t="str">
        <f t="shared" si="239"/>
        <v>4.0</v>
      </c>
      <c r="OX19" s="46">
        <v>4</v>
      </c>
      <c r="OY19" s="416">
        <v>4</v>
      </c>
      <c r="OZ19" s="515">
        <f t="shared" si="240"/>
        <v>16</v>
      </c>
      <c r="PA19" s="35">
        <f t="shared" si="241"/>
        <v>3.78125</v>
      </c>
      <c r="PB19" s="36" t="str">
        <f t="shared" si="242"/>
        <v>3.78</v>
      </c>
      <c r="PC19" s="65" t="str">
        <f t="shared" si="243"/>
        <v>Lên lớp</v>
      </c>
      <c r="PD19" s="501">
        <f t="shared" si="244"/>
        <v>92</v>
      </c>
      <c r="PE19" s="35">
        <f t="shared" si="245"/>
        <v>3.1847826086956523</v>
      </c>
      <c r="PF19" s="36" t="str">
        <f t="shared" si="246"/>
        <v>3.18</v>
      </c>
      <c r="PG19" s="799">
        <f t="shared" si="247"/>
        <v>16</v>
      </c>
      <c r="PH19" s="1105">
        <f t="shared" si="248"/>
        <v>8.5562500000000004</v>
      </c>
      <c r="PI19" s="800">
        <f t="shared" si="249"/>
        <v>3.78125</v>
      </c>
      <c r="PJ19" s="801">
        <f t="shared" si="250"/>
        <v>92</v>
      </c>
      <c r="PK19" s="1107">
        <f t="shared" si="251"/>
        <v>7.6336956521739134</v>
      </c>
      <c r="PL19" s="802">
        <f t="shared" si="252"/>
        <v>3.1847826086956523</v>
      </c>
      <c r="PM19" s="65" t="str">
        <f t="shared" si="253"/>
        <v>Lên lớp</v>
      </c>
      <c r="PN19" s="454"/>
      <c r="PO19" s="417">
        <v>8</v>
      </c>
      <c r="PP19" s="599">
        <v>9</v>
      </c>
      <c r="PQ19" s="599"/>
      <c r="PR19" s="17">
        <f t="shared" si="254"/>
        <v>8.6</v>
      </c>
      <c r="PS19" s="18">
        <f t="shared" si="255"/>
        <v>8.6</v>
      </c>
      <c r="PT19" s="1032" t="str">
        <f t="shared" si="256"/>
        <v>8.6</v>
      </c>
      <c r="PU19" s="22" t="str">
        <f t="shared" si="257"/>
        <v>A</v>
      </c>
      <c r="PV19" s="20">
        <f t="shared" si="258"/>
        <v>4</v>
      </c>
      <c r="PW19" s="20" t="str">
        <f t="shared" si="259"/>
        <v>4.0</v>
      </c>
      <c r="PX19" s="46">
        <v>3</v>
      </c>
      <c r="PY19" s="416">
        <v>3</v>
      </c>
      <c r="PZ19" s="715">
        <v>8.6</v>
      </c>
      <c r="QA19" s="460">
        <v>8.6999999999999993</v>
      </c>
      <c r="QB19" s="1080">
        <f t="shared" si="260"/>
        <v>8.6999999999999993</v>
      </c>
      <c r="QC19" s="1192" t="str">
        <f t="shared" si="261"/>
        <v>8.7</v>
      </c>
      <c r="QD19" s="1147" t="str">
        <f t="shared" si="262"/>
        <v>A</v>
      </c>
      <c r="QE19" s="1149">
        <f t="shared" si="263"/>
        <v>4</v>
      </c>
      <c r="QF19" s="1149" t="str">
        <f t="shared" si="264"/>
        <v>4.0</v>
      </c>
      <c r="QG19" s="1151">
        <v>5</v>
      </c>
      <c r="QH19" s="451">
        <v>5</v>
      </c>
      <c r="QI19" s="289">
        <f t="shared" si="265"/>
        <v>8</v>
      </c>
      <c r="QJ19" s="35">
        <f t="shared" si="266"/>
        <v>4</v>
      </c>
      <c r="QK19" s="36" t="str">
        <f t="shared" si="267"/>
        <v>4.00</v>
      </c>
      <c r="QL19" s="1159" t="str">
        <f t="shared" si="268"/>
        <v>Lên lớp</v>
      </c>
      <c r="QM19" s="290">
        <f t="shared" si="269"/>
        <v>8</v>
      </c>
      <c r="QN19" s="291">
        <f xml:space="preserve"> (PV19*PY19+QE19*QH19)/QM19</f>
        <v>4</v>
      </c>
    </row>
    <row r="20" spans="1:456" ht="18.75" customHeight="1">
      <c r="A20" s="108">
        <v>26</v>
      </c>
      <c r="B20" s="109" t="s">
        <v>156</v>
      </c>
      <c r="C20" s="113" t="s">
        <v>326</v>
      </c>
      <c r="D20" s="159" t="s">
        <v>194</v>
      </c>
      <c r="E20" s="160" t="s">
        <v>14</v>
      </c>
      <c r="F20" s="150"/>
      <c r="G20" s="161" t="s">
        <v>226</v>
      </c>
      <c r="H20" s="166" t="s">
        <v>8</v>
      </c>
      <c r="I20" s="154" t="s">
        <v>383</v>
      </c>
      <c r="J20" s="436">
        <v>8.3000000000000007</v>
      </c>
      <c r="K20" s="327" t="str">
        <f t="shared" si="0"/>
        <v>8.3</v>
      </c>
      <c r="L20" s="465" t="str">
        <f t="shared" si="225"/>
        <v>B+</v>
      </c>
      <c r="M20" s="466">
        <f t="shared" si="226"/>
        <v>3.5</v>
      </c>
      <c r="N20" s="436">
        <v>6.8</v>
      </c>
      <c r="O20" s="327" t="str">
        <f t="shared" si="1"/>
        <v>6.8</v>
      </c>
      <c r="P20" s="465" t="str">
        <f t="shared" si="2"/>
        <v>C+</v>
      </c>
      <c r="Q20" s="466">
        <f t="shared" si="3"/>
        <v>2.5</v>
      </c>
      <c r="R20" s="12">
        <v>7</v>
      </c>
      <c r="S20" s="13">
        <v>5</v>
      </c>
      <c r="T20" s="14"/>
      <c r="U20" s="11">
        <f t="shared" si="4"/>
        <v>5.8</v>
      </c>
      <c r="V20" s="16">
        <f t="shared" si="5"/>
        <v>5.8</v>
      </c>
      <c r="W20" s="327" t="str">
        <f t="shared" si="6"/>
        <v>5.8</v>
      </c>
      <c r="X20" s="22" t="str">
        <f t="shared" si="7"/>
        <v>C</v>
      </c>
      <c r="Y20" s="20">
        <f t="shared" si="8"/>
        <v>2</v>
      </c>
      <c r="Z20" s="39" t="str">
        <f t="shared" si="9"/>
        <v>2.0</v>
      </c>
      <c r="AA20" s="46">
        <v>2</v>
      </c>
      <c r="AB20" s="92">
        <v>2</v>
      </c>
      <c r="AC20" s="12">
        <v>6.7</v>
      </c>
      <c r="AD20" s="13">
        <v>4</v>
      </c>
      <c r="AE20" s="14"/>
      <c r="AF20" s="11">
        <f t="shared" si="10"/>
        <v>5.0999999999999996</v>
      </c>
      <c r="AG20" s="16">
        <f t="shared" si="11"/>
        <v>5.0999999999999996</v>
      </c>
      <c r="AH20" s="327" t="str">
        <f t="shared" si="12"/>
        <v>5.1</v>
      </c>
      <c r="AI20" s="22" t="str">
        <f t="shared" si="13"/>
        <v>D+</v>
      </c>
      <c r="AJ20" s="20">
        <f t="shared" si="14"/>
        <v>1.5</v>
      </c>
      <c r="AK20" s="39" t="str">
        <f t="shared" si="15"/>
        <v>1.5</v>
      </c>
      <c r="AL20" s="8">
        <v>3</v>
      </c>
      <c r="AM20" s="298">
        <v>3</v>
      </c>
      <c r="AN20" s="12">
        <v>5</v>
      </c>
      <c r="AO20" s="13">
        <v>4</v>
      </c>
      <c r="AP20" s="14"/>
      <c r="AQ20" s="11">
        <f t="shared" si="16"/>
        <v>4.4000000000000004</v>
      </c>
      <c r="AR20" s="16">
        <f t="shared" si="17"/>
        <v>4.4000000000000004</v>
      </c>
      <c r="AS20" s="327" t="str">
        <f t="shared" si="18"/>
        <v>4.4</v>
      </c>
      <c r="AT20" s="22" t="str">
        <f t="shared" si="19"/>
        <v>D</v>
      </c>
      <c r="AU20" s="20">
        <f t="shared" si="20"/>
        <v>1</v>
      </c>
      <c r="AV20" s="39" t="str">
        <f t="shared" si="21"/>
        <v>1.0</v>
      </c>
      <c r="AW20" s="69">
        <v>3</v>
      </c>
      <c r="AX20" s="92">
        <v>3</v>
      </c>
      <c r="AY20" s="27">
        <v>6.3</v>
      </c>
      <c r="AZ20" s="28">
        <v>5</v>
      </c>
      <c r="BA20" s="29"/>
      <c r="BB20" s="11">
        <f t="shared" si="22"/>
        <v>5.5</v>
      </c>
      <c r="BC20" s="16">
        <f t="shared" si="23"/>
        <v>5.5</v>
      </c>
      <c r="BD20" s="327" t="str">
        <f t="shared" si="24"/>
        <v>5.5</v>
      </c>
      <c r="BE20" s="22" t="str">
        <f t="shared" si="25"/>
        <v>C</v>
      </c>
      <c r="BF20" s="20">
        <f t="shared" si="26"/>
        <v>2</v>
      </c>
      <c r="BG20" s="39" t="str">
        <f t="shared" si="27"/>
        <v>2.0</v>
      </c>
      <c r="BH20" s="46">
        <v>3</v>
      </c>
      <c r="BI20" s="92">
        <v>3</v>
      </c>
      <c r="BJ20" s="12">
        <v>7.1</v>
      </c>
      <c r="BK20" s="13">
        <v>7</v>
      </c>
      <c r="BL20" s="14"/>
      <c r="BM20" s="11">
        <f t="shared" si="28"/>
        <v>7</v>
      </c>
      <c r="BN20" s="16">
        <f t="shared" si="29"/>
        <v>7</v>
      </c>
      <c r="BO20" s="327" t="str">
        <f t="shared" si="30"/>
        <v>7.0</v>
      </c>
      <c r="BP20" s="22" t="str">
        <f t="shared" si="31"/>
        <v>B</v>
      </c>
      <c r="BQ20" s="20">
        <f t="shared" si="32"/>
        <v>3</v>
      </c>
      <c r="BR20" s="39" t="str">
        <f t="shared" si="33"/>
        <v>3.0</v>
      </c>
      <c r="BS20" s="46">
        <v>5</v>
      </c>
      <c r="BT20" s="92">
        <v>5</v>
      </c>
      <c r="BU20" s="289">
        <f t="shared" si="34"/>
        <v>16</v>
      </c>
      <c r="BV20" s="35">
        <f t="shared" si="35"/>
        <v>2.03125</v>
      </c>
      <c r="BW20" s="36" t="str">
        <f t="shared" si="36"/>
        <v>2.03</v>
      </c>
      <c r="BX20" s="37" t="str">
        <f t="shared" si="37"/>
        <v>Lên lớp</v>
      </c>
      <c r="BY20" s="290">
        <f t="shared" si="38"/>
        <v>16</v>
      </c>
      <c r="BZ20" s="291">
        <f t="shared" si="39"/>
        <v>2.03125</v>
      </c>
      <c r="CA20" s="37" t="str">
        <f t="shared" si="40"/>
        <v>Lên lớp</v>
      </c>
      <c r="CB20" s="391"/>
      <c r="CC20" s="337">
        <v>5.2</v>
      </c>
      <c r="CD20" s="65">
        <v>6</v>
      </c>
      <c r="CE20" s="65"/>
      <c r="CF20" s="17">
        <f t="shared" si="41"/>
        <v>5.7</v>
      </c>
      <c r="CG20" s="18">
        <f t="shared" si="42"/>
        <v>5.7</v>
      </c>
      <c r="CH20" s="323" t="str">
        <f t="shared" si="43"/>
        <v>5.7</v>
      </c>
      <c r="CI20" s="22" t="str">
        <f t="shared" si="44"/>
        <v>C</v>
      </c>
      <c r="CJ20" s="20">
        <f t="shared" si="45"/>
        <v>2</v>
      </c>
      <c r="CK20" s="20" t="str">
        <f t="shared" si="46"/>
        <v>2.0</v>
      </c>
      <c r="CL20" s="46">
        <v>3</v>
      </c>
      <c r="CM20" s="95">
        <v>3</v>
      </c>
      <c r="CN20" s="417">
        <v>5.6</v>
      </c>
      <c r="CO20" s="65">
        <v>8</v>
      </c>
      <c r="CP20" s="65"/>
      <c r="CQ20" s="17">
        <f t="shared" si="47"/>
        <v>7</v>
      </c>
      <c r="CR20" s="18">
        <f t="shared" si="48"/>
        <v>7</v>
      </c>
      <c r="CS20" s="323" t="str">
        <f t="shared" si="49"/>
        <v>7.0</v>
      </c>
      <c r="CT20" s="22" t="str">
        <f t="shared" si="50"/>
        <v>B</v>
      </c>
      <c r="CU20" s="20">
        <f t="shared" si="51"/>
        <v>3</v>
      </c>
      <c r="CV20" s="20" t="str">
        <f t="shared" si="52"/>
        <v>3.0</v>
      </c>
      <c r="CW20" s="46">
        <v>3</v>
      </c>
      <c r="CX20" s="416">
        <v>3</v>
      </c>
      <c r="CY20" s="417">
        <v>5.2</v>
      </c>
      <c r="CZ20" s="86">
        <v>6</v>
      </c>
      <c r="DA20" s="45"/>
      <c r="DB20" s="17">
        <f t="shared" si="53"/>
        <v>5.7</v>
      </c>
      <c r="DC20" s="18">
        <f t="shared" si="54"/>
        <v>5.7</v>
      </c>
      <c r="DD20" s="1028" t="str">
        <f t="shared" si="55"/>
        <v>5.7</v>
      </c>
      <c r="DE20" s="22" t="str">
        <f t="shared" si="56"/>
        <v>C</v>
      </c>
      <c r="DF20" s="20">
        <f t="shared" si="57"/>
        <v>2</v>
      </c>
      <c r="DG20" s="20" t="str">
        <f t="shared" si="58"/>
        <v>2.0</v>
      </c>
      <c r="DH20" s="46">
        <v>2</v>
      </c>
      <c r="DI20" s="416">
        <v>2</v>
      </c>
      <c r="DJ20" s="417">
        <v>5.3</v>
      </c>
      <c r="DK20" s="86">
        <v>7</v>
      </c>
      <c r="DL20" s="45"/>
      <c r="DM20" s="17">
        <f t="shared" si="59"/>
        <v>6.3</v>
      </c>
      <c r="DN20" s="18">
        <f t="shared" si="60"/>
        <v>6.3</v>
      </c>
      <c r="DO20" s="1028" t="str">
        <f t="shared" si="61"/>
        <v>6.3</v>
      </c>
      <c r="DP20" s="22" t="str">
        <f t="shared" si="62"/>
        <v>C</v>
      </c>
      <c r="DQ20" s="20">
        <f t="shared" si="63"/>
        <v>2</v>
      </c>
      <c r="DR20" s="20" t="str">
        <f t="shared" si="64"/>
        <v>2.0</v>
      </c>
      <c r="DS20" s="46">
        <v>3</v>
      </c>
      <c r="DT20" s="416">
        <v>3</v>
      </c>
      <c r="DU20" s="417">
        <v>7.2</v>
      </c>
      <c r="DV20" s="86">
        <v>5</v>
      </c>
      <c r="DW20" s="45"/>
      <c r="DX20" s="17">
        <f t="shared" si="65"/>
        <v>5.9</v>
      </c>
      <c r="DY20" s="18">
        <f t="shared" si="66"/>
        <v>5.9</v>
      </c>
      <c r="DZ20" s="1028" t="str">
        <f t="shared" si="67"/>
        <v>5.9</v>
      </c>
      <c r="EA20" s="22" t="str">
        <f t="shared" si="68"/>
        <v>C</v>
      </c>
      <c r="EB20" s="20">
        <f t="shared" si="69"/>
        <v>2</v>
      </c>
      <c r="EC20" s="20" t="str">
        <f t="shared" si="70"/>
        <v>2.0</v>
      </c>
      <c r="ED20" s="46">
        <v>2</v>
      </c>
      <c r="EE20" s="416">
        <v>2</v>
      </c>
      <c r="EF20" s="417">
        <v>8</v>
      </c>
      <c r="EG20" s="86">
        <v>8</v>
      </c>
      <c r="EH20" s="45"/>
      <c r="EI20" s="17">
        <f t="shared" si="71"/>
        <v>8</v>
      </c>
      <c r="EJ20" s="18">
        <f t="shared" si="72"/>
        <v>8</v>
      </c>
      <c r="EK20" s="1028" t="str">
        <f t="shared" si="73"/>
        <v>8.0</v>
      </c>
      <c r="EL20" s="22" t="str">
        <f t="shared" si="74"/>
        <v>B+</v>
      </c>
      <c r="EM20" s="20">
        <f t="shared" si="75"/>
        <v>3.5</v>
      </c>
      <c r="EN20" s="20" t="str">
        <f t="shared" si="76"/>
        <v>3.5</v>
      </c>
      <c r="EO20" s="46">
        <v>2</v>
      </c>
      <c r="EP20" s="416">
        <v>2</v>
      </c>
      <c r="EQ20" s="417">
        <v>5.2</v>
      </c>
      <c r="ER20" s="86">
        <v>2</v>
      </c>
      <c r="ES20" s="65">
        <v>8</v>
      </c>
      <c r="ET20" s="17">
        <f t="shared" si="77"/>
        <v>3.3</v>
      </c>
      <c r="EU20" s="18">
        <f t="shared" si="78"/>
        <v>6.9</v>
      </c>
      <c r="EV20" s="1028" t="str">
        <f t="shared" si="79"/>
        <v>6.9</v>
      </c>
      <c r="EW20" s="22" t="str">
        <f t="shared" si="80"/>
        <v>C+</v>
      </c>
      <c r="EX20" s="20">
        <f t="shared" si="81"/>
        <v>2.5</v>
      </c>
      <c r="EY20" s="20" t="str">
        <f t="shared" si="82"/>
        <v>2.5</v>
      </c>
      <c r="EZ20" s="46">
        <v>2</v>
      </c>
      <c r="FA20" s="416">
        <v>2</v>
      </c>
      <c r="FB20" s="515">
        <f t="shared" si="83"/>
        <v>17</v>
      </c>
      <c r="FC20" s="35">
        <f t="shared" si="84"/>
        <v>2.4117647058823528</v>
      </c>
      <c r="FD20" s="36" t="str">
        <f t="shared" si="85"/>
        <v>2.41</v>
      </c>
      <c r="FE20" s="86" t="str">
        <f t="shared" si="86"/>
        <v>Lên lớp</v>
      </c>
      <c r="FF20" s="501">
        <f t="shared" si="87"/>
        <v>33</v>
      </c>
      <c r="FG20" s="35">
        <f t="shared" si="88"/>
        <v>2.2272727272727271</v>
      </c>
      <c r="FH20" s="36" t="str">
        <f t="shared" si="89"/>
        <v>2.23</v>
      </c>
      <c r="FI20" s="530">
        <f t="shared" si="90"/>
        <v>33</v>
      </c>
      <c r="FJ20" s="502">
        <f t="shared" si="91"/>
        <v>2.2272727272727271</v>
      </c>
      <c r="FK20" s="503" t="str">
        <f t="shared" si="92"/>
        <v>Lên lớp</v>
      </c>
      <c r="FL20" s="542"/>
      <c r="FM20" s="417">
        <v>6.4</v>
      </c>
      <c r="FN20" s="86">
        <v>3</v>
      </c>
      <c r="FO20" s="65"/>
      <c r="FP20" s="17">
        <f t="shared" si="93"/>
        <v>4.4000000000000004</v>
      </c>
      <c r="FQ20" s="18">
        <f t="shared" si="94"/>
        <v>4.4000000000000004</v>
      </c>
      <c r="FR20" s="1028" t="str">
        <f t="shared" si="95"/>
        <v>4.4</v>
      </c>
      <c r="FS20" s="22" t="str">
        <f t="shared" si="96"/>
        <v>D</v>
      </c>
      <c r="FT20" s="20">
        <f t="shared" si="97"/>
        <v>1</v>
      </c>
      <c r="FU20" s="20" t="str">
        <f t="shared" si="98"/>
        <v>1.0</v>
      </c>
      <c r="FV20" s="46">
        <v>2</v>
      </c>
      <c r="FW20" s="416">
        <v>2</v>
      </c>
      <c r="FX20" s="585">
        <v>7.3</v>
      </c>
      <c r="FY20" s="604">
        <v>7</v>
      </c>
      <c r="FZ20" s="604"/>
      <c r="GA20" s="17">
        <f t="shared" si="99"/>
        <v>7.1</v>
      </c>
      <c r="GB20" s="18">
        <f t="shared" si="100"/>
        <v>7.1</v>
      </c>
      <c r="GC20" s="1029" t="str">
        <f t="shared" si="101"/>
        <v>7.1</v>
      </c>
      <c r="GD20" s="22" t="str">
        <f t="shared" si="102"/>
        <v>B</v>
      </c>
      <c r="GE20" s="20">
        <f t="shared" si="103"/>
        <v>3</v>
      </c>
      <c r="GF20" s="20" t="str">
        <f t="shared" si="104"/>
        <v>3.0</v>
      </c>
      <c r="GG20" s="46">
        <v>2</v>
      </c>
      <c r="GH20" s="416">
        <v>2</v>
      </c>
      <c r="GI20" s="417">
        <v>7.4</v>
      </c>
      <c r="GJ20" s="65">
        <v>8</v>
      </c>
      <c r="GK20" s="65"/>
      <c r="GL20" s="17">
        <f t="shared" si="105"/>
        <v>7.8</v>
      </c>
      <c r="GM20" s="18">
        <f t="shared" si="106"/>
        <v>7.8</v>
      </c>
      <c r="GN20" s="1029" t="str">
        <f t="shared" si="107"/>
        <v>7.8</v>
      </c>
      <c r="GO20" s="22" t="str">
        <f t="shared" si="108"/>
        <v>B</v>
      </c>
      <c r="GP20" s="20">
        <f t="shared" si="109"/>
        <v>3</v>
      </c>
      <c r="GQ20" s="20" t="str">
        <f t="shared" si="110"/>
        <v>3.0</v>
      </c>
      <c r="GR20" s="46">
        <v>3</v>
      </c>
      <c r="GS20" s="416">
        <v>3</v>
      </c>
      <c r="GT20" s="417">
        <v>6.1</v>
      </c>
      <c r="GU20" s="599">
        <v>8</v>
      </c>
      <c r="GV20" s="599"/>
      <c r="GW20" s="17">
        <f t="shared" si="111"/>
        <v>7.2</v>
      </c>
      <c r="GX20" s="18">
        <f t="shared" si="112"/>
        <v>7.2</v>
      </c>
      <c r="GY20" s="1028" t="str">
        <f t="shared" si="113"/>
        <v>7.2</v>
      </c>
      <c r="GZ20" s="22" t="str">
        <f t="shared" si="114"/>
        <v>B</v>
      </c>
      <c r="HA20" s="20">
        <f t="shared" si="115"/>
        <v>3</v>
      </c>
      <c r="HB20" s="20" t="str">
        <f t="shared" si="116"/>
        <v>3.0</v>
      </c>
      <c r="HC20" s="46">
        <v>4</v>
      </c>
      <c r="HD20" s="416">
        <v>4</v>
      </c>
      <c r="HE20" s="417">
        <v>6.3</v>
      </c>
      <c r="HF20" s="65">
        <v>6</v>
      </c>
      <c r="HG20" s="65"/>
      <c r="HH20" s="17">
        <f t="shared" si="117"/>
        <v>6.1</v>
      </c>
      <c r="HI20" s="18">
        <f t="shared" si="118"/>
        <v>6.1</v>
      </c>
      <c r="HJ20" s="1029" t="str">
        <f t="shared" si="119"/>
        <v>6.1</v>
      </c>
      <c r="HK20" s="22" t="str">
        <f t="shared" si="120"/>
        <v>C</v>
      </c>
      <c r="HL20" s="20">
        <f t="shared" si="121"/>
        <v>2</v>
      </c>
      <c r="HM20" s="20" t="str">
        <f t="shared" si="122"/>
        <v>2.0</v>
      </c>
      <c r="HN20" s="46">
        <v>2</v>
      </c>
      <c r="HO20" s="416">
        <v>2</v>
      </c>
      <c r="HP20" s="660">
        <v>6.3</v>
      </c>
      <c r="HQ20" s="599">
        <v>5</v>
      </c>
      <c r="HR20" s="599"/>
      <c r="HS20" s="17">
        <f t="shared" si="123"/>
        <v>5.5</v>
      </c>
      <c r="HT20" s="18">
        <f t="shared" si="124"/>
        <v>5.5</v>
      </c>
      <c r="HU20" s="1028" t="str">
        <f t="shared" si="125"/>
        <v>5.5</v>
      </c>
      <c r="HV20" s="22" t="str">
        <f t="shared" si="126"/>
        <v>C</v>
      </c>
      <c r="HW20" s="20">
        <f t="shared" si="127"/>
        <v>2</v>
      </c>
      <c r="HX20" s="20" t="str">
        <f t="shared" si="128"/>
        <v>2.0</v>
      </c>
      <c r="HY20" s="46">
        <v>3</v>
      </c>
      <c r="HZ20" s="416">
        <v>3</v>
      </c>
      <c r="IA20" s="660">
        <v>6.6</v>
      </c>
      <c r="IB20" s="599">
        <v>6</v>
      </c>
      <c r="IC20" s="599"/>
      <c r="ID20" s="17">
        <f t="shared" si="129"/>
        <v>6.2</v>
      </c>
      <c r="IE20" s="18">
        <f t="shared" si="130"/>
        <v>6.2</v>
      </c>
      <c r="IF20" s="1029" t="str">
        <f t="shared" si="131"/>
        <v>6.2</v>
      </c>
      <c r="IG20" s="22" t="str">
        <f t="shared" si="132"/>
        <v>C</v>
      </c>
      <c r="IH20" s="20">
        <f t="shared" si="133"/>
        <v>2</v>
      </c>
      <c r="II20" s="20" t="str">
        <f t="shared" si="134"/>
        <v>2.0</v>
      </c>
      <c r="IJ20" s="46">
        <v>3</v>
      </c>
      <c r="IK20" s="416">
        <v>3</v>
      </c>
      <c r="IL20" s="417">
        <v>6.9</v>
      </c>
      <c r="IM20" s="599">
        <v>7</v>
      </c>
      <c r="IN20" s="599"/>
      <c r="IO20" s="17">
        <f t="shared" si="135"/>
        <v>7</v>
      </c>
      <c r="IP20" s="18">
        <f t="shared" si="136"/>
        <v>7</v>
      </c>
      <c r="IQ20" s="1028" t="str">
        <f t="shared" si="137"/>
        <v>7.0</v>
      </c>
      <c r="IR20" s="22" t="str">
        <f t="shared" si="138"/>
        <v>B</v>
      </c>
      <c r="IS20" s="20">
        <f t="shared" si="139"/>
        <v>3</v>
      </c>
      <c r="IT20" s="20" t="str">
        <f t="shared" si="140"/>
        <v>3.0</v>
      </c>
      <c r="IU20" s="46">
        <v>4</v>
      </c>
      <c r="IV20" s="416">
        <v>4</v>
      </c>
      <c r="IW20" s="515">
        <f t="shared" si="141"/>
        <v>23</v>
      </c>
      <c r="IX20" s="35">
        <f t="shared" si="142"/>
        <v>2.4782608695652173</v>
      </c>
      <c r="IY20" s="36" t="str">
        <f t="shared" si="143"/>
        <v>2.48</v>
      </c>
      <c r="IZ20" s="37" t="str">
        <f t="shared" si="144"/>
        <v>Lên lớp</v>
      </c>
      <c r="JA20" s="501">
        <f t="shared" si="145"/>
        <v>56</v>
      </c>
      <c r="JB20" s="690">
        <f t="shared" si="146"/>
        <v>2.3303571428571428</v>
      </c>
      <c r="JC20" s="36" t="str">
        <f t="shared" si="147"/>
        <v>2.33</v>
      </c>
      <c r="JD20" s="290">
        <f t="shared" si="148"/>
        <v>23</v>
      </c>
      <c r="JE20" s="291">
        <f t="shared" si="149"/>
        <v>2.4782608695652173</v>
      </c>
      <c r="JF20" s="679">
        <f t="shared" si="150"/>
        <v>56</v>
      </c>
      <c r="JG20" s="680">
        <f t="shared" si="151"/>
        <v>2.3303571428571428</v>
      </c>
      <c r="JH20" s="37" t="str">
        <f t="shared" si="152"/>
        <v>Lên lớp</v>
      </c>
      <c r="JJ20" s="417">
        <v>6</v>
      </c>
      <c r="JK20" s="65">
        <v>6</v>
      </c>
      <c r="JL20" s="65"/>
      <c r="JM20" s="17">
        <f t="shared" si="153"/>
        <v>6</v>
      </c>
      <c r="JN20" s="18">
        <f t="shared" si="154"/>
        <v>6</v>
      </c>
      <c r="JO20" s="1028" t="str">
        <f t="shared" si="155"/>
        <v>6.0</v>
      </c>
      <c r="JP20" s="22" t="str">
        <f t="shared" si="156"/>
        <v>C</v>
      </c>
      <c r="JQ20" s="20">
        <f t="shared" si="157"/>
        <v>2</v>
      </c>
      <c r="JR20" s="20" t="str">
        <f t="shared" si="158"/>
        <v>2.0</v>
      </c>
      <c r="JS20" s="46">
        <v>2</v>
      </c>
      <c r="JT20" s="416">
        <v>2</v>
      </c>
      <c r="JU20" s="660">
        <v>7.3</v>
      </c>
      <c r="JV20" s="65">
        <v>8</v>
      </c>
      <c r="JW20" s="65"/>
      <c r="JX20" s="17">
        <f t="shared" si="159"/>
        <v>7.7</v>
      </c>
      <c r="JY20" s="18">
        <f t="shared" si="160"/>
        <v>7.7</v>
      </c>
      <c r="JZ20" s="1028" t="str">
        <f t="shared" si="161"/>
        <v>7.7</v>
      </c>
      <c r="KA20" s="22" t="str">
        <f t="shared" si="162"/>
        <v>B</v>
      </c>
      <c r="KB20" s="20">
        <f t="shared" si="163"/>
        <v>3</v>
      </c>
      <c r="KC20" s="20" t="str">
        <f t="shared" si="164"/>
        <v>3.0</v>
      </c>
      <c r="KD20" s="46">
        <v>4</v>
      </c>
      <c r="KE20" s="416">
        <v>4</v>
      </c>
      <c r="KF20" s="417">
        <v>6.7</v>
      </c>
      <c r="KG20" s="65">
        <v>4</v>
      </c>
      <c r="KH20" s="65"/>
      <c r="KI20" s="17">
        <f t="shared" si="165"/>
        <v>5.0999999999999996</v>
      </c>
      <c r="KJ20" s="18">
        <f t="shared" si="166"/>
        <v>5.0999999999999996</v>
      </c>
      <c r="KK20" s="1029" t="str">
        <f t="shared" si="167"/>
        <v>5.1</v>
      </c>
      <c r="KL20" s="22" t="str">
        <f t="shared" si="168"/>
        <v>D+</v>
      </c>
      <c r="KM20" s="20">
        <f t="shared" si="169"/>
        <v>1.5</v>
      </c>
      <c r="KN20" s="20" t="str">
        <f t="shared" si="170"/>
        <v>1.5</v>
      </c>
      <c r="KO20" s="46">
        <v>4</v>
      </c>
      <c r="KP20" s="416">
        <v>4</v>
      </c>
      <c r="KQ20" s="417">
        <v>7.1</v>
      </c>
      <c r="KR20" s="65">
        <v>5</v>
      </c>
      <c r="KS20" s="65"/>
      <c r="KT20" s="17">
        <f t="shared" si="171"/>
        <v>5.8</v>
      </c>
      <c r="KU20" s="18">
        <f t="shared" si="172"/>
        <v>5.8</v>
      </c>
      <c r="KV20" s="1028" t="str">
        <f t="shared" si="173"/>
        <v>5.8</v>
      </c>
      <c r="KW20" s="22" t="str">
        <f t="shared" si="174"/>
        <v>C</v>
      </c>
      <c r="KX20" s="20">
        <f t="shared" si="175"/>
        <v>2</v>
      </c>
      <c r="KY20" s="20" t="str">
        <f t="shared" si="176"/>
        <v>2.0</v>
      </c>
      <c r="KZ20" s="46">
        <v>3</v>
      </c>
      <c r="LA20" s="416">
        <v>3</v>
      </c>
      <c r="LB20" s="417">
        <v>6.7</v>
      </c>
      <c r="LC20" s="65">
        <v>6</v>
      </c>
      <c r="LD20" s="65"/>
      <c r="LE20" s="17">
        <f t="shared" si="177"/>
        <v>6.3</v>
      </c>
      <c r="LF20" s="18">
        <f t="shared" si="178"/>
        <v>6.3</v>
      </c>
      <c r="LG20" s="1029" t="str">
        <f t="shared" si="179"/>
        <v>6.3</v>
      </c>
      <c r="LH20" s="22" t="str">
        <f t="shared" si="180"/>
        <v>C</v>
      </c>
      <c r="LI20" s="20">
        <f t="shared" si="181"/>
        <v>2</v>
      </c>
      <c r="LJ20" s="20" t="str">
        <f t="shared" si="182"/>
        <v>2.0</v>
      </c>
      <c r="LK20" s="46">
        <v>2</v>
      </c>
      <c r="LL20" s="416">
        <v>2</v>
      </c>
      <c r="LM20" s="417">
        <v>6.1</v>
      </c>
      <c r="LN20" s="599">
        <v>7</v>
      </c>
      <c r="LO20" s="599"/>
      <c r="LP20" s="17">
        <f t="shared" si="183"/>
        <v>6.6</v>
      </c>
      <c r="LQ20" s="18">
        <f t="shared" si="184"/>
        <v>6.6</v>
      </c>
      <c r="LR20" s="1028" t="str">
        <f t="shared" si="185"/>
        <v>6.6</v>
      </c>
      <c r="LS20" s="22" t="str">
        <f t="shared" si="186"/>
        <v>C+</v>
      </c>
      <c r="LT20" s="20">
        <f t="shared" si="187"/>
        <v>2.5</v>
      </c>
      <c r="LU20" s="20" t="str">
        <f t="shared" si="188"/>
        <v>2.5</v>
      </c>
      <c r="LV20" s="46">
        <v>2</v>
      </c>
      <c r="LW20" s="416">
        <v>2</v>
      </c>
      <c r="LX20" s="417">
        <v>6.6</v>
      </c>
      <c r="LY20" s="65">
        <v>7</v>
      </c>
      <c r="LZ20" s="65"/>
      <c r="MA20" s="17">
        <f t="shared" si="189"/>
        <v>6.8</v>
      </c>
      <c r="MB20" s="18">
        <f t="shared" si="190"/>
        <v>6.8</v>
      </c>
      <c r="MC20" s="1028" t="str">
        <f t="shared" si="191"/>
        <v>6.8</v>
      </c>
      <c r="MD20" s="22" t="str">
        <f t="shared" si="192"/>
        <v>C+</v>
      </c>
      <c r="ME20" s="20">
        <f t="shared" si="193"/>
        <v>2.5</v>
      </c>
      <c r="MF20" s="20" t="str">
        <f t="shared" si="194"/>
        <v>2.5</v>
      </c>
      <c r="MG20" s="46">
        <v>3</v>
      </c>
      <c r="MH20" s="416">
        <v>3</v>
      </c>
      <c r="MI20" s="515">
        <f t="shared" si="195"/>
        <v>20</v>
      </c>
      <c r="MJ20" s="35">
        <f t="shared" si="196"/>
        <v>2.2250000000000001</v>
      </c>
      <c r="MK20" s="36" t="str">
        <f t="shared" si="197"/>
        <v>2.23</v>
      </c>
      <c r="ML20" s="65" t="str">
        <f t="shared" si="198"/>
        <v>Lên lớp</v>
      </c>
      <c r="MM20" s="501">
        <f t="shared" si="199"/>
        <v>76</v>
      </c>
      <c r="MN20" s="35">
        <f t="shared" si="200"/>
        <v>2.3026315789473686</v>
      </c>
      <c r="MO20" s="36" t="str">
        <f t="shared" si="201"/>
        <v>2.30</v>
      </c>
      <c r="MP20" s="799">
        <f t="shared" si="202"/>
        <v>20</v>
      </c>
      <c r="MQ20" s="800">
        <f t="shared" si="203"/>
        <v>2.2250000000000001</v>
      </c>
      <c r="MR20" s="801">
        <f t="shared" si="204"/>
        <v>76</v>
      </c>
      <c r="MS20" s="1031">
        <f t="shared" si="205"/>
        <v>6.3013157894736835</v>
      </c>
      <c r="MT20" s="802">
        <f t="shared" si="206"/>
        <v>2.3026315789473686</v>
      </c>
      <c r="MU20" s="65" t="str">
        <f t="shared" si="207"/>
        <v>Lên lớp</v>
      </c>
      <c r="MV20" s="225"/>
      <c r="MW20" s="417">
        <v>6.6</v>
      </c>
      <c r="MX20" s="65">
        <v>9</v>
      </c>
      <c r="MY20" s="65"/>
      <c r="MZ20" s="17">
        <f t="shared" si="208"/>
        <v>8</v>
      </c>
      <c r="NA20" s="18">
        <f t="shared" si="209"/>
        <v>8</v>
      </c>
      <c r="NB20" s="1032" t="str">
        <f t="shared" si="210"/>
        <v>8.0</v>
      </c>
      <c r="NC20" s="22" t="str">
        <f t="shared" si="211"/>
        <v>B+</v>
      </c>
      <c r="ND20" s="20">
        <f t="shared" si="212"/>
        <v>3.5</v>
      </c>
      <c r="NE20" s="20" t="str">
        <f t="shared" si="213"/>
        <v>3.5</v>
      </c>
      <c r="NF20" s="46">
        <v>4</v>
      </c>
      <c r="NG20" s="416">
        <v>4</v>
      </c>
      <c r="NH20" s="417">
        <v>7.3</v>
      </c>
      <c r="NI20" s="65">
        <v>6</v>
      </c>
      <c r="NJ20" s="65"/>
      <c r="NK20" s="17">
        <f t="shared" si="214"/>
        <v>6.5</v>
      </c>
      <c r="NL20" s="18">
        <f t="shared" si="215"/>
        <v>6.5</v>
      </c>
      <c r="NM20" s="1029" t="str">
        <f t="shared" si="216"/>
        <v>6.5</v>
      </c>
      <c r="NN20" s="22" t="str">
        <f t="shared" si="217"/>
        <v>C+</v>
      </c>
      <c r="NO20" s="20">
        <f t="shared" si="218"/>
        <v>2.5</v>
      </c>
      <c r="NP20" s="20" t="str">
        <f t="shared" si="219"/>
        <v>2.5</v>
      </c>
      <c r="NQ20" s="46">
        <v>3</v>
      </c>
      <c r="NR20" s="416">
        <v>3</v>
      </c>
      <c r="NS20" s="417">
        <v>7</v>
      </c>
      <c r="NT20" s="65">
        <v>5</v>
      </c>
      <c r="NU20" s="65"/>
      <c r="NV20" s="17">
        <f t="shared" si="220"/>
        <v>5.8</v>
      </c>
      <c r="NW20" s="18">
        <f t="shared" si="221"/>
        <v>5.8</v>
      </c>
      <c r="NX20" s="1029" t="str">
        <f t="shared" si="227"/>
        <v>5.8</v>
      </c>
      <c r="NY20" s="22" t="str">
        <f t="shared" si="222"/>
        <v>C</v>
      </c>
      <c r="NZ20" s="20">
        <f t="shared" si="223"/>
        <v>2</v>
      </c>
      <c r="OA20" s="20" t="str">
        <f t="shared" si="224"/>
        <v>2.0</v>
      </c>
      <c r="OB20" s="46">
        <v>2</v>
      </c>
      <c r="OC20" s="416">
        <v>2</v>
      </c>
      <c r="OD20" s="417">
        <v>7.8</v>
      </c>
      <c r="OE20" s="65">
        <v>7</v>
      </c>
      <c r="OF20" s="65"/>
      <c r="OG20" s="17">
        <f t="shared" si="228"/>
        <v>7.3</v>
      </c>
      <c r="OH20" s="18">
        <f t="shared" si="229"/>
        <v>7.3</v>
      </c>
      <c r="OI20" s="1032" t="str">
        <f t="shared" si="230"/>
        <v>7.3</v>
      </c>
      <c r="OJ20" s="22" t="str">
        <f t="shared" si="231"/>
        <v>B</v>
      </c>
      <c r="OK20" s="20">
        <f t="shared" si="232"/>
        <v>3</v>
      </c>
      <c r="OL20" s="20" t="str">
        <f t="shared" si="233"/>
        <v>3.0</v>
      </c>
      <c r="OM20" s="46">
        <v>3</v>
      </c>
      <c r="ON20" s="416">
        <v>3</v>
      </c>
      <c r="OO20" s="417">
        <v>7.2</v>
      </c>
      <c r="OP20" s="337">
        <v>7.5</v>
      </c>
      <c r="OQ20" s="65"/>
      <c r="OR20" s="17">
        <f t="shared" si="234"/>
        <v>7.4</v>
      </c>
      <c r="OS20" s="18">
        <f t="shared" si="235"/>
        <v>7.4</v>
      </c>
      <c r="OT20" s="1032" t="str">
        <f t="shared" si="236"/>
        <v>7.4</v>
      </c>
      <c r="OU20" s="22" t="str">
        <f t="shared" si="237"/>
        <v>B</v>
      </c>
      <c r="OV20" s="20">
        <f t="shared" si="238"/>
        <v>3</v>
      </c>
      <c r="OW20" s="20" t="str">
        <f t="shared" si="239"/>
        <v>3.0</v>
      </c>
      <c r="OX20" s="46">
        <v>4</v>
      </c>
      <c r="OY20" s="416">
        <v>4</v>
      </c>
      <c r="OZ20" s="515">
        <f t="shared" si="240"/>
        <v>16</v>
      </c>
      <c r="PA20" s="35">
        <f t="shared" si="241"/>
        <v>2.90625</v>
      </c>
      <c r="PB20" s="36" t="str">
        <f t="shared" si="242"/>
        <v>2.91</v>
      </c>
      <c r="PC20" s="65" t="str">
        <f t="shared" si="243"/>
        <v>Lên lớp</v>
      </c>
      <c r="PD20" s="501">
        <f t="shared" si="244"/>
        <v>92</v>
      </c>
      <c r="PE20" s="35">
        <f t="shared" si="245"/>
        <v>2.4076086956521738</v>
      </c>
      <c r="PF20" s="36" t="str">
        <f t="shared" si="246"/>
        <v>2.41</v>
      </c>
      <c r="PG20" s="799">
        <f t="shared" si="247"/>
        <v>16</v>
      </c>
      <c r="PH20" s="1105">
        <f t="shared" si="248"/>
        <v>7.1624999999999996</v>
      </c>
      <c r="PI20" s="800">
        <f t="shared" si="249"/>
        <v>2.90625</v>
      </c>
      <c r="PJ20" s="801">
        <f t="shared" si="250"/>
        <v>92</v>
      </c>
      <c r="PK20" s="1107">
        <f t="shared" si="251"/>
        <v>6.4510869565217392</v>
      </c>
      <c r="PL20" s="802">
        <f t="shared" si="252"/>
        <v>2.4076086956521738</v>
      </c>
      <c r="PM20" s="65" t="str">
        <f t="shared" si="253"/>
        <v>Lên lớp</v>
      </c>
      <c r="PN20" s="454"/>
      <c r="PO20" s="417">
        <v>7</v>
      </c>
      <c r="PP20" s="599">
        <v>7</v>
      </c>
      <c r="PQ20" s="599"/>
      <c r="PR20" s="17">
        <f t="shared" si="254"/>
        <v>7</v>
      </c>
      <c r="PS20" s="18">
        <f t="shared" si="255"/>
        <v>7</v>
      </c>
      <c r="PT20" s="1032" t="str">
        <f t="shared" si="256"/>
        <v>7.0</v>
      </c>
      <c r="PU20" s="22" t="str">
        <f t="shared" si="257"/>
        <v>B</v>
      </c>
      <c r="PV20" s="20">
        <f t="shared" si="258"/>
        <v>3</v>
      </c>
      <c r="PW20" s="20" t="str">
        <f t="shared" si="259"/>
        <v>3.0</v>
      </c>
      <c r="PX20" s="46">
        <v>3</v>
      </c>
      <c r="PY20" s="416">
        <v>3</v>
      </c>
      <c r="PZ20" s="715">
        <v>6.8</v>
      </c>
      <c r="QA20" s="460">
        <v>7.2</v>
      </c>
      <c r="QB20" s="1080">
        <f t="shared" si="260"/>
        <v>7</v>
      </c>
      <c r="QC20" s="1192" t="str">
        <f t="shared" si="261"/>
        <v>7.0</v>
      </c>
      <c r="QD20" s="1147" t="str">
        <f t="shared" si="262"/>
        <v>B</v>
      </c>
      <c r="QE20" s="1149">
        <f t="shared" si="263"/>
        <v>3</v>
      </c>
      <c r="QF20" s="1149" t="str">
        <f t="shared" si="264"/>
        <v>3.0</v>
      </c>
      <c r="QG20" s="1151">
        <v>5</v>
      </c>
      <c r="QH20" s="451">
        <v>5</v>
      </c>
      <c r="QI20" s="289">
        <f t="shared" si="265"/>
        <v>8</v>
      </c>
      <c r="QJ20" s="35">
        <f t="shared" si="266"/>
        <v>3</v>
      </c>
      <c r="QK20" s="36" t="str">
        <f t="shared" si="267"/>
        <v>3.00</v>
      </c>
      <c r="QL20" s="1159" t="str">
        <f t="shared" si="268"/>
        <v>Lên lớp</v>
      </c>
      <c r="QM20" s="290">
        <f t="shared" si="269"/>
        <v>8</v>
      </c>
      <c r="QN20" s="291">
        <f xml:space="preserve"> (PV20*PY20+QE20*QH20)/QM20</f>
        <v>3</v>
      </c>
    </row>
    <row r="21" spans="1:456" ht="18.75" customHeight="1">
      <c r="A21" s="108">
        <v>27</v>
      </c>
      <c r="B21" s="109" t="s">
        <v>156</v>
      </c>
      <c r="C21" s="113" t="s">
        <v>327</v>
      </c>
      <c r="D21" s="159" t="s">
        <v>195</v>
      </c>
      <c r="E21" s="160" t="s">
        <v>10</v>
      </c>
      <c r="F21" s="150"/>
      <c r="G21" s="161" t="s">
        <v>246</v>
      </c>
      <c r="H21" s="166" t="s">
        <v>8</v>
      </c>
      <c r="I21" s="154" t="s">
        <v>384</v>
      </c>
      <c r="J21" s="436">
        <v>7.8</v>
      </c>
      <c r="K21" s="327" t="str">
        <f t="shared" si="0"/>
        <v>7.8</v>
      </c>
      <c r="L21" s="465" t="str">
        <f t="shared" si="225"/>
        <v>B</v>
      </c>
      <c r="M21" s="466">
        <f t="shared" si="226"/>
        <v>3</v>
      </c>
      <c r="N21" s="436">
        <v>7.4</v>
      </c>
      <c r="O21" s="327" t="str">
        <f t="shared" si="1"/>
        <v>7.4</v>
      </c>
      <c r="P21" s="465" t="str">
        <f t="shared" si="2"/>
        <v>B</v>
      </c>
      <c r="Q21" s="466">
        <f t="shared" si="3"/>
        <v>3</v>
      </c>
      <c r="R21" s="12">
        <v>7</v>
      </c>
      <c r="S21" s="13">
        <v>9</v>
      </c>
      <c r="T21" s="14"/>
      <c r="U21" s="11">
        <f t="shared" si="4"/>
        <v>8.1999999999999993</v>
      </c>
      <c r="V21" s="16">
        <f t="shared" si="5"/>
        <v>8.1999999999999993</v>
      </c>
      <c r="W21" s="327" t="str">
        <f t="shared" si="6"/>
        <v>8.2</v>
      </c>
      <c r="X21" s="22" t="str">
        <f t="shared" si="7"/>
        <v>B+</v>
      </c>
      <c r="Y21" s="20">
        <f t="shared" si="8"/>
        <v>3.5</v>
      </c>
      <c r="Z21" s="39" t="str">
        <f t="shared" si="9"/>
        <v>3.5</v>
      </c>
      <c r="AA21" s="46">
        <v>2</v>
      </c>
      <c r="AB21" s="92">
        <v>2</v>
      </c>
      <c r="AC21" s="12">
        <v>6.5</v>
      </c>
      <c r="AD21" s="13">
        <v>5</v>
      </c>
      <c r="AE21" s="14"/>
      <c r="AF21" s="11">
        <f t="shared" si="10"/>
        <v>5.6</v>
      </c>
      <c r="AG21" s="16">
        <f t="shared" si="11"/>
        <v>5.6</v>
      </c>
      <c r="AH21" s="327" t="str">
        <f t="shared" si="12"/>
        <v>5.6</v>
      </c>
      <c r="AI21" s="22" t="str">
        <f t="shared" si="13"/>
        <v>C</v>
      </c>
      <c r="AJ21" s="20">
        <f t="shared" si="14"/>
        <v>2</v>
      </c>
      <c r="AK21" s="39" t="str">
        <f t="shared" si="15"/>
        <v>2.0</v>
      </c>
      <c r="AL21" s="8">
        <v>3</v>
      </c>
      <c r="AM21" s="298">
        <v>3</v>
      </c>
      <c r="AN21" s="12">
        <v>5</v>
      </c>
      <c r="AO21" s="13">
        <v>6</v>
      </c>
      <c r="AP21" s="14"/>
      <c r="AQ21" s="11">
        <f t="shared" si="16"/>
        <v>5.6</v>
      </c>
      <c r="AR21" s="16">
        <f t="shared" si="17"/>
        <v>5.6</v>
      </c>
      <c r="AS21" s="327" t="str">
        <f t="shared" si="18"/>
        <v>5.6</v>
      </c>
      <c r="AT21" s="22" t="str">
        <f t="shared" si="19"/>
        <v>C</v>
      </c>
      <c r="AU21" s="20">
        <f t="shared" si="20"/>
        <v>2</v>
      </c>
      <c r="AV21" s="39" t="str">
        <f t="shared" si="21"/>
        <v>2.0</v>
      </c>
      <c r="AW21" s="69">
        <v>3</v>
      </c>
      <c r="AX21" s="92">
        <v>3</v>
      </c>
      <c r="AY21" s="27">
        <v>6.7</v>
      </c>
      <c r="AZ21" s="28">
        <v>5</v>
      </c>
      <c r="BA21" s="29"/>
      <c r="BB21" s="11">
        <f t="shared" si="22"/>
        <v>5.7</v>
      </c>
      <c r="BC21" s="16">
        <f t="shared" si="23"/>
        <v>5.7</v>
      </c>
      <c r="BD21" s="327" t="str">
        <f t="shared" si="24"/>
        <v>5.7</v>
      </c>
      <c r="BE21" s="22" t="str">
        <f t="shared" si="25"/>
        <v>C</v>
      </c>
      <c r="BF21" s="20">
        <f t="shared" si="26"/>
        <v>2</v>
      </c>
      <c r="BG21" s="39" t="str">
        <f t="shared" si="27"/>
        <v>2.0</v>
      </c>
      <c r="BH21" s="46">
        <v>3</v>
      </c>
      <c r="BI21" s="92">
        <v>3</v>
      </c>
      <c r="BJ21" s="12">
        <v>8</v>
      </c>
      <c r="BK21" s="13">
        <v>8</v>
      </c>
      <c r="BL21" s="14"/>
      <c r="BM21" s="11">
        <f t="shared" si="28"/>
        <v>8</v>
      </c>
      <c r="BN21" s="16">
        <f t="shared" si="29"/>
        <v>8</v>
      </c>
      <c r="BO21" s="327" t="str">
        <f t="shared" si="30"/>
        <v>8.0</v>
      </c>
      <c r="BP21" s="22" t="str">
        <f t="shared" si="31"/>
        <v>B+</v>
      </c>
      <c r="BQ21" s="20">
        <f t="shared" si="32"/>
        <v>3.5</v>
      </c>
      <c r="BR21" s="39" t="str">
        <f t="shared" si="33"/>
        <v>3.5</v>
      </c>
      <c r="BS21" s="46">
        <v>5</v>
      </c>
      <c r="BT21" s="92">
        <v>5</v>
      </c>
      <c r="BU21" s="289">
        <f t="shared" si="34"/>
        <v>16</v>
      </c>
      <c r="BV21" s="35">
        <f t="shared" si="35"/>
        <v>2.65625</v>
      </c>
      <c r="BW21" s="36" t="str">
        <f t="shared" si="36"/>
        <v>2.66</v>
      </c>
      <c r="BX21" s="37" t="str">
        <f t="shared" si="37"/>
        <v>Lên lớp</v>
      </c>
      <c r="BY21" s="290">
        <f t="shared" si="38"/>
        <v>16</v>
      </c>
      <c r="BZ21" s="291">
        <f t="shared" si="39"/>
        <v>2.65625</v>
      </c>
      <c r="CA21" s="37" t="str">
        <f t="shared" si="40"/>
        <v>Lên lớp</v>
      </c>
      <c r="CB21" s="391"/>
      <c r="CC21" s="337">
        <v>5</v>
      </c>
      <c r="CD21" s="65">
        <v>6</v>
      </c>
      <c r="CE21" s="65"/>
      <c r="CF21" s="17">
        <f t="shared" si="41"/>
        <v>5.6</v>
      </c>
      <c r="CG21" s="18">
        <f t="shared" si="42"/>
        <v>5.6</v>
      </c>
      <c r="CH21" s="323" t="str">
        <f t="shared" si="43"/>
        <v>5.6</v>
      </c>
      <c r="CI21" s="22" t="str">
        <f t="shared" si="44"/>
        <v>C</v>
      </c>
      <c r="CJ21" s="20">
        <f t="shared" si="45"/>
        <v>2</v>
      </c>
      <c r="CK21" s="20" t="str">
        <f t="shared" si="46"/>
        <v>2.0</v>
      </c>
      <c r="CL21" s="46">
        <v>3</v>
      </c>
      <c r="CM21" s="95">
        <v>3</v>
      </c>
      <c r="CN21" s="824">
        <v>7.8</v>
      </c>
      <c r="CO21" s="428">
        <v>7</v>
      </c>
      <c r="CP21" s="428"/>
      <c r="CQ21" s="685">
        <f t="shared" si="47"/>
        <v>7.3</v>
      </c>
      <c r="CR21" s="686">
        <f t="shared" si="48"/>
        <v>7.3</v>
      </c>
      <c r="CS21" s="323" t="str">
        <f t="shared" si="49"/>
        <v>7.3</v>
      </c>
      <c r="CT21" s="669" t="str">
        <f t="shared" si="50"/>
        <v>B</v>
      </c>
      <c r="CU21" s="20">
        <f t="shared" si="51"/>
        <v>3</v>
      </c>
      <c r="CV21" s="20" t="str">
        <f t="shared" si="52"/>
        <v>3.0</v>
      </c>
      <c r="CW21" s="46">
        <v>3</v>
      </c>
      <c r="CX21" s="416">
        <v>3</v>
      </c>
      <c r="CY21" s="417">
        <v>6.8</v>
      </c>
      <c r="CZ21" s="86">
        <v>8</v>
      </c>
      <c r="DA21" s="45"/>
      <c r="DB21" s="17">
        <f t="shared" si="53"/>
        <v>7.5</v>
      </c>
      <c r="DC21" s="18">
        <f t="shared" si="54"/>
        <v>7.5</v>
      </c>
      <c r="DD21" s="1028" t="str">
        <f t="shared" si="55"/>
        <v>7.5</v>
      </c>
      <c r="DE21" s="22" t="str">
        <f t="shared" si="56"/>
        <v>B</v>
      </c>
      <c r="DF21" s="20">
        <f t="shared" si="57"/>
        <v>3</v>
      </c>
      <c r="DG21" s="20" t="str">
        <f t="shared" si="58"/>
        <v>3.0</v>
      </c>
      <c r="DH21" s="46">
        <v>2</v>
      </c>
      <c r="DI21" s="416">
        <v>2</v>
      </c>
      <c r="DJ21" s="417">
        <v>5</v>
      </c>
      <c r="DK21" s="86">
        <v>6</v>
      </c>
      <c r="DL21" s="45"/>
      <c r="DM21" s="17">
        <f t="shared" si="59"/>
        <v>5.6</v>
      </c>
      <c r="DN21" s="18">
        <f t="shared" si="60"/>
        <v>5.6</v>
      </c>
      <c r="DO21" s="1028" t="str">
        <f t="shared" si="61"/>
        <v>5.6</v>
      </c>
      <c r="DP21" s="22" t="str">
        <f t="shared" si="62"/>
        <v>C</v>
      </c>
      <c r="DQ21" s="20">
        <f t="shared" si="63"/>
        <v>2</v>
      </c>
      <c r="DR21" s="20" t="str">
        <f t="shared" si="64"/>
        <v>2.0</v>
      </c>
      <c r="DS21" s="46">
        <v>3</v>
      </c>
      <c r="DT21" s="416">
        <v>3</v>
      </c>
      <c r="DU21" s="417">
        <v>5</v>
      </c>
      <c r="DV21" s="86">
        <v>6</v>
      </c>
      <c r="DW21" s="45"/>
      <c r="DX21" s="17">
        <f t="shared" si="65"/>
        <v>5.6</v>
      </c>
      <c r="DY21" s="18">
        <f t="shared" si="66"/>
        <v>5.6</v>
      </c>
      <c r="DZ21" s="1028" t="str">
        <f t="shared" si="67"/>
        <v>5.6</v>
      </c>
      <c r="EA21" s="22" t="str">
        <f t="shared" si="68"/>
        <v>C</v>
      </c>
      <c r="EB21" s="20">
        <f t="shared" si="69"/>
        <v>2</v>
      </c>
      <c r="EC21" s="20" t="str">
        <f t="shared" si="70"/>
        <v>2.0</v>
      </c>
      <c r="ED21" s="46">
        <v>2</v>
      </c>
      <c r="EE21" s="416">
        <v>2</v>
      </c>
      <c r="EF21" s="417">
        <v>5.8</v>
      </c>
      <c r="EG21" s="86">
        <v>8</v>
      </c>
      <c r="EH21" s="45"/>
      <c r="EI21" s="17">
        <f t="shared" si="71"/>
        <v>7.1</v>
      </c>
      <c r="EJ21" s="18">
        <f t="shared" si="72"/>
        <v>7.1</v>
      </c>
      <c r="EK21" s="1028" t="str">
        <f t="shared" si="73"/>
        <v>7.1</v>
      </c>
      <c r="EL21" s="22" t="str">
        <f t="shared" si="74"/>
        <v>B</v>
      </c>
      <c r="EM21" s="20">
        <f t="shared" si="75"/>
        <v>3</v>
      </c>
      <c r="EN21" s="20" t="str">
        <f t="shared" si="76"/>
        <v>3.0</v>
      </c>
      <c r="EO21" s="46">
        <v>2</v>
      </c>
      <c r="EP21" s="416">
        <v>2</v>
      </c>
      <c r="EQ21" s="417">
        <v>5</v>
      </c>
      <c r="ER21" s="86">
        <v>1</v>
      </c>
      <c r="ES21" s="65">
        <v>7</v>
      </c>
      <c r="ET21" s="17">
        <f t="shared" si="77"/>
        <v>2.6</v>
      </c>
      <c r="EU21" s="18">
        <f t="shared" si="78"/>
        <v>6.2</v>
      </c>
      <c r="EV21" s="1028" t="str">
        <f t="shared" si="79"/>
        <v>6.2</v>
      </c>
      <c r="EW21" s="22" t="str">
        <f t="shared" si="80"/>
        <v>C</v>
      </c>
      <c r="EX21" s="20">
        <f t="shared" si="81"/>
        <v>2</v>
      </c>
      <c r="EY21" s="20" t="str">
        <f t="shared" si="82"/>
        <v>2.0</v>
      </c>
      <c r="EZ21" s="46">
        <v>2</v>
      </c>
      <c r="FA21" s="416">
        <v>2</v>
      </c>
      <c r="FB21" s="515">
        <f t="shared" si="83"/>
        <v>17</v>
      </c>
      <c r="FC21" s="35">
        <f t="shared" si="84"/>
        <v>2.4117647058823528</v>
      </c>
      <c r="FD21" s="36" t="str">
        <f t="shared" si="85"/>
        <v>2.41</v>
      </c>
      <c r="FE21" s="86" t="str">
        <f t="shared" si="86"/>
        <v>Lên lớp</v>
      </c>
      <c r="FF21" s="501">
        <f t="shared" si="87"/>
        <v>33</v>
      </c>
      <c r="FG21" s="35">
        <f t="shared" si="88"/>
        <v>2.5303030303030303</v>
      </c>
      <c r="FH21" s="36" t="str">
        <f t="shared" si="89"/>
        <v>2.53</v>
      </c>
      <c r="FI21" s="530">
        <f t="shared" si="90"/>
        <v>33</v>
      </c>
      <c r="FJ21" s="502">
        <f t="shared" si="91"/>
        <v>2.5303030303030303</v>
      </c>
      <c r="FK21" s="503" t="str">
        <f t="shared" si="92"/>
        <v>Lên lớp</v>
      </c>
      <c r="FL21" s="542"/>
      <c r="FM21" s="417">
        <v>6.8</v>
      </c>
      <c r="FN21" s="86">
        <v>4</v>
      </c>
      <c r="FO21" s="65"/>
      <c r="FP21" s="17">
        <f t="shared" si="93"/>
        <v>5.0999999999999996</v>
      </c>
      <c r="FQ21" s="18">
        <f t="shared" si="94"/>
        <v>5.0999999999999996</v>
      </c>
      <c r="FR21" s="1028" t="str">
        <f t="shared" si="95"/>
        <v>5.1</v>
      </c>
      <c r="FS21" s="22" t="str">
        <f t="shared" si="96"/>
        <v>D+</v>
      </c>
      <c r="FT21" s="20">
        <f t="shared" si="97"/>
        <v>1.5</v>
      </c>
      <c r="FU21" s="20" t="str">
        <f t="shared" si="98"/>
        <v>1.5</v>
      </c>
      <c r="FV21" s="46">
        <v>2</v>
      </c>
      <c r="FW21" s="416">
        <v>2</v>
      </c>
      <c r="FX21" s="585">
        <v>7.7</v>
      </c>
      <c r="FY21" s="604">
        <v>7</v>
      </c>
      <c r="FZ21" s="604"/>
      <c r="GA21" s="17">
        <f t="shared" si="99"/>
        <v>7.3</v>
      </c>
      <c r="GB21" s="18">
        <f t="shared" si="100"/>
        <v>7.3</v>
      </c>
      <c r="GC21" s="1029" t="str">
        <f t="shared" si="101"/>
        <v>7.3</v>
      </c>
      <c r="GD21" s="22" t="str">
        <f t="shared" si="102"/>
        <v>B</v>
      </c>
      <c r="GE21" s="20">
        <f t="shared" si="103"/>
        <v>3</v>
      </c>
      <c r="GF21" s="20" t="str">
        <f t="shared" si="104"/>
        <v>3.0</v>
      </c>
      <c r="GG21" s="46">
        <v>2</v>
      </c>
      <c r="GH21" s="416">
        <v>2</v>
      </c>
      <c r="GI21" s="417">
        <v>7.4</v>
      </c>
      <c r="GJ21" s="65">
        <v>8</v>
      </c>
      <c r="GK21" s="65"/>
      <c r="GL21" s="17">
        <f t="shared" si="105"/>
        <v>7.8</v>
      </c>
      <c r="GM21" s="18">
        <f t="shared" si="106"/>
        <v>7.8</v>
      </c>
      <c r="GN21" s="1029" t="str">
        <f t="shared" si="107"/>
        <v>7.8</v>
      </c>
      <c r="GO21" s="22" t="str">
        <f t="shared" si="108"/>
        <v>B</v>
      </c>
      <c r="GP21" s="20">
        <f t="shared" si="109"/>
        <v>3</v>
      </c>
      <c r="GQ21" s="20" t="str">
        <f t="shared" si="110"/>
        <v>3.0</v>
      </c>
      <c r="GR21" s="46">
        <v>3</v>
      </c>
      <c r="GS21" s="416">
        <v>3</v>
      </c>
      <c r="GT21" s="417">
        <v>5.6</v>
      </c>
      <c r="GU21" s="599">
        <v>8</v>
      </c>
      <c r="GV21" s="599"/>
      <c r="GW21" s="17">
        <f t="shared" si="111"/>
        <v>7</v>
      </c>
      <c r="GX21" s="18">
        <f t="shared" si="112"/>
        <v>7</v>
      </c>
      <c r="GY21" s="1028" t="str">
        <f t="shared" si="113"/>
        <v>7.0</v>
      </c>
      <c r="GZ21" s="22" t="str">
        <f t="shared" si="114"/>
        <v>B</v>
      </c>
      <c r="HA21" s="20">
        <f t="shared" si="115"/>
        <v>3</v>
      </c>
      <c r="HB21" s="20" t="str">
        <f t="shared" si="116"/>
        <v>3.0</v>
      </c>
      <c r="HC21" s="46">
        <v>4</v>
      </c>
      <c r="HD21" s="416">
        <v>4</v>
      </c>
      <c r="HE21" s="417">
        <v>6</v>
      </c>
      <c r="HF21" s="65">
        <v>6</v>
      </c>
      <c r="HG21" s="65"/>
      <c r="HH21" s="17">
        <f t="shared" si="117"/>
        <v>6</v>
      </c>
      <c r="HI21" s="18">
        <f t="shared" si="118"/>
        <v>6</v>
      </c>
      <c r="HJ21" s="1029" t="str">
        <f t="shared" si="119"/>
        <v>6.0</v>
      </c>
      <c r="HK21" s="22" t="str">
        <f t="shared" si="120"/>
        <v>C</v>
      </c>
      <c r="HL21" s="20">
        <f t="shared" si="121"/>
        <v>2</v>
      </c>
      <c r="HM21" s="20" t="str">
        <f t="shared" si="122"/>
        <v>2.0</v>
      </c>
      <c r="HN21" s="46">
        <v>2</v>
      </c>
      <c r="HO21" s="416">
        <v>2</v>
      </c>
      <c r="HP21" s="660">
        <v>6</v>
      </c>
      <c r="HQ21" s="599">
        <v>6</v>
      </c>
      <c r="HR21" s="599"/>
      <c r="HS21" s="17">
        <f t="shared" si="123"/>
        <v>6</v>
      </c>
      <c r="HT21" s="18">
        <f t="shared" si="124"/>
        <v>6</v>
      </c>
      <c r="HU21" s="1028" t="str">
        <f t="shared" si="125"/>
        <v>6.0</v>
      </c>
      <c r="HV21" s="22" t="str">
        <f t="shared" si="126"/>
        <v>C</v>
      </c>
      <c r="HW21" s="20">
        <f t="shared" si="127"/>
        <v>2</v>
      </c>
      <c r="HX21" s="20" t="str">
        <f t="shared" si="128"/>
        <v>2.0</v>
      </c>
      <c r="HY21" s="46">
        <v>3</v>
      </c>
      <c r="HZ21" s="416">
        <v>3</v>
      </c>
      <c r="IA21" s="660">
        <v>5.8</v>
      </c>
      <c r="IB21" s="599">
        <v>6</v>
      </c>
      <c r="IC21" s="599"/>
      <c r="ID21" s="17">
        <f t="shared" si="129"/>
        <v>5.9</v>
      </c>
      <c r="IE21" s="18">
        <f t="shared" si="130"/>
        <v>5.9</v>
      </c>
      <c r="IF21" s="1029" t="str">
        <f t="shared" si="131"/>
        <v>5.9</v>
      </c>
      <c r="IG21" s="22" t="str">
        <f t="shared" si="132"/>
        <v>C</v>
      </c>
      <c r="IH21" s="20">
        <f t="shared" si="133"/>
        <v>2</v>
      </c>
      <c r="II21" s="20" t="str">
        <f t="shared" si="134"/>
        <v>2.0</v>
      </c>
      <c r="IJ21" s="46">
        <v>3</v>
      </c>
      <c r="IK21" s="416">
        <v>3</v>
      </c>
      <c r="IL21" s="417">
        <v>5.7</v>
      </c>
      <c r="IM21" s="599">
        <v>7</v>
      </c>
      <c r="IN21" s="599"/>
      <c r="IO21" s="17">
        <f t="shared" si="135"/>
        <v>6.5</v>
      </c>
      <c r="IP21" s="18">
        <f t="shared" si="136"/>
        <v>6.5</v>
      </c>
      <c r="IQ21" s="1028" t="str">
        <f t="shared" si="137"/>
        <v>6.5</v>
      </c>
      <c r="IR21" s="22" t="str">
        <f t="shared" si="138"/>
        <v>C+</v>
      </c>
      <c r="IS21" s="20">
        <f t="shared" si="139"/>
        <v>2.5</v>
      </c>
      <c r="IT21" s="20" t="str">
        <f t="shared" si="140"/>
        <v>2.5</v>
      </c>
      <c r="IU21" s="46">
        <v>4</v>
      </c>
      <c r="IV21" s="416">
        <v>4</v>
      </c>
      <c r="IW21" s="515">
        <f t="shared" si="141"/>
        <v>23</v>
      </c>
      <c r="IX21" s="35">
        <f t="shared" si="142"/>
        <v>2.4347826086956523</v>
      </c>
      <c r="IY21" s="36" t="str">
        <f t="shared" si="143"/>
        <v>2.43</v>
      </c>
      <c r="IZ21" s="37" t="str">
        <f t="shared" si="144"/>
        <v>Lên lớp</v>
      </c>
      <c r="JA21" s="501">
        <f t="shared" si="145"/>
        <v>56</v>
      </c>
      <c r="JB21" s="690">
        <f t="shared" si="146"/>
        <v>2.4910714285714284</v>
      </c>
      <c r="JC21" s="36" t="str">
        <f t="shared" si="147"/>
        <v>2.49</v>
      </c>
      <c r="JD21" s="290">
        <f t="shared" si="148"/>
        <v>23</v>
      </c>
      <c r="JE21" s="291">
        <f t="shared" si="149"/>
        <v>2.4347826086956523</v>
      </c>
      <c r="JF21" s="679">
        <f t="shared" si="150"/>
        <v>56</v>
      </c>
      <c r="JG21" s="680">
        <f t="shared" si="151"/>
        <v>2.4910714285714284</v>
      </c>
      <c r="JH21" s="37" t="str">
        <f t="shared" si="152"/>
        <v>Lên lớp</v>
      </c>
      <c r="JJ21" s="417">
        <v>6.6</v>
      </c>
      <c r="JK21" s="65">
        <v>5</v>
      </c>
      <c r="JL21" s="65"/>
      <c r="JM21" s="17">
        <f t="shared" si="153"/>
        <v>5.6</v>
      </c>
      <c r="JN21" s="18">
        <f t="shared" si="154"/>
        <v>5.6</v>
      </c>
      <c r="JO21" s="1028" t="str">
        <f t="shared" si="155"/>
        <v>5.6</v>
      </c>
      <c r="JP21" s="22" t="str">
        <f t="shared" si="156"/>
        <v>C</v>
      </c>
      <c r="JQ21" s="20">
        <f t="shared" si="157"/>
        <v>2</v>
      </c>
      <c r="JR21" s="20" t="str">
        <f t="shared" si="158"/>
        <v>2.0</v>
      </c>
      <c r="JS21" s="46">
        <v>2</v>
      </c>
      <c r="JT21" s="416">
        <v>2</v>
      </c>
      <c r="JU21" s="660">
        <v>7.1</v>
      </c>
      <c r="JV21" s="65">
        <v>8</v>
      </c>
      <c r="JW21" s="65"/>
      <c r="JX21" s="17">
        <f t="shared" si="159"/>
        <v>7.6</v>
      </c>
      <c r="JY21" s="18">
        <f t="shared" si="160"/>
        <v>7.6</v>
      </c>
      <c r="JZ21" s="1028" t="str">
        <f t="shared" si="161"/>
        <v>7.6</v>
      </c>
      <c r="KA21" s="22" t="str">
        <f t="shared" si="162"/>
        <v>B</v>
      </c>
      <c r="KB21" s="20">
        <f t="shared" si="163"/>
        <v>3</v>
      </c>
      <c r="KC21" s="20" t="str">
        <f t="shared" si="164"/>
        <v>3.0</v>
      </c>
      <c r="KD21" s="46">
        <v>4</v>
      </c>
      <c r="KE21" s="416">
        <v>4</v>
      </c>
      <c r="KF21" s="417">
        <v>6.6</v>
      </c>
      <c r="KG21" s="65">
        <v>5</v>
      </c>
      <c r="KH21" s="65"/>
      <c r="KI21" s="17">
        <f t="shared" si="165"/>
        <v>5.6</v>
      </c>
      <c r="KJ21" s="18">
        <f t="shared" si="166"/>
        <v>5.6</v>
      </c>
      <c r="KK21" s="1029" t="str">
        <f t="shared" si="167"/>
        <v>5.6</v>
      </c>
      <c r="KL21" s="22" t="str">
        <f t="shared" si="168"/>
        <v>C</v>
      </c>
      <c r="KM21" s="20">
        <f t="shared" si="169"/>
        <v>2</v>
      </c>
      <c r="KN21" s="20" t="str">
        <f t="shared" si="170"/>
        <v>2.0</v>
      </c>
      <c r="KO21" s="46">
        <v>4</v>
      </c>
      <c r="KP21" s="416">
        <v>4</v>
      </c>
      <c r="KQ21" s="417">
        <v>8</v>
      </c>
      <c r="KR21" s="65">
        <v>5</v>
      </c>
      <c r="KS21" s="65"/>
      <c r="KT21" s="17">
        <f t="shared" si="171"/>
        <v>6.2</v>
      </c>
      <c r="KU21" s="18">
        <f t="shared" si="172"/>
        <v>6.2</v>
      </c>
      <c r="KV21" s="1028" t="str">
        <f t="shared" si="173"/>
        <v>6.2</v>
      </c>
      <c r="KW21" s="22" t="str">
        <f t="shared" si="174"/>
        <v>C</v>
      </c>
      <c r="KX21" s="20">
        <f t="shared" si="175"/>
        <v>2</v>
      </c>
      <c r="KY21" s="20" t="str">
        <f t="shared" si="176"/>
        <v>2.0</v>
      </c>
      <c r="KZ21" s="46">
        <v>3</v>
      </c>
      <c r="LA21" s="416">
        <v>3</v>
      </c>
      <c r="LB21" s="417">
        <v>7.3</v>
      </c>
      <c r="LC21" s="65">
        <v>8</v>
      </c>
      <c r="LD21" s="65"/>
      <c r="LE21" s="17">
        <f t="shared" si="177"/>
        <v>7.7</v>
      </c>
      <c r="LF21" s="18">
        <f t="shared" si="178"/>
        <v>7.7</v>
      </c>
      <c r="LG21" s="1029" t="str">
        <f t="shared" si="179"/>
        <v>7.7</v>
      </c>
      <c r="LH21" s="22" t="str">
        <f t="shared" si="180"/>
        <v>B</v>
      </c>
      <c r="LI21" s="20">
        <f t="shared" si="181"/>
        <v>3</v>
      </c>
      <c r="LJ21" s="20" t="str">
        <f t="shared" si="182"/>
        <v>3.0</v>
      </c>
      <c r="LK21" s="46">
        <v>2</v>
      </c>
      <c r="LL21" s="416">
        <v>2</v>
      </c>
      <c r="LM21" s="417">
        <v>6.1</v>
      </c>
      <c r="LN21" s="599">
        <v>7</v>
      </c>
      <c r="LO21" s="599"/>
      <c r="LP21" s="17">
        <f t="shared" si="183"/>
        <v>6.6</v>
      </c>
      <c r="LQ21" s="18">
        <f t="shared" si="184"/>
        <v>6.6</v>
      </c>
      <c r="LR21" s="1028" t="str">
        <f t="shared" si="185"/>
        <v>6.6</v>
      </c>
      <c r="LS21" s="22" t="str">
        <f t="shared" si="186"/>
        <v>C+</v>
      </c>
      <c r="LT21" s="20">
        <f t="shared" si="187"/>
        <v>2.5</v>
      </c>
      <c r="LU21" s="20" t="str">
        <f t="shared" si="188"/>
        <v>2.5</v>
      </c>
      <c r="LV21" s="46">
        <v>2</v>
      </c>
      <c r="LW21" s="416">
        <v>2</v>
      </c>
      <c r="LX21" s="417">
        <v>6.6</v>
      </c>
      <c r="LY21" s="65">
        <v>7</v>
      </c>
      <c r="LZ21" s="65"/>
      <c r="MA21" s="17">
        <f t="shared" si="189"/>
        <v>6.8</v>
      </c>
      <c r="MB21" s="18">
        <f t="shared" si="190"/>
        <v>6.8</v>
      </c>
      <c r="MC21" s="1028" t="str">
        <f t="shared" si="191"/>
        <v>6.8</v>
      </c>
      <c r="MD21" s="22" t="str">
        <f t="shared" si="192"/>
        <v>C+</v>
      </c>
      <c r="ME21" s="20">
        <f t="shared" si="193"/>
        <v>2.5</v>
      </c>
      <c r="MF21" s="20" t="str">
        <f t="shared" si="194"/>
        <v>2.5</v>
      </c>
      <c r="MG21" s="46">
        <v>3</v>
      </c>
      <c r="MH21" s="416">
        <v>3</v>
      </c>
      <c r="MI21" s="515">
        <f t="shared" si="195"/>
        <v>20</v>
      </c>
      <c r="MJ21" s="35">
        <f t="shared" si="196"/>
        <v>2.4249999999999998</v>
      </c>
      <c r="MK21" s="36" t="str">
        <f t="shared" si="197"/>
        <v>2.43</v>
      </c>
      <c r="ML21" s="65" t="str">
        <f t="shared" si="198"/>
        <v>Lên lớp</v>
      </c>
      <c r="MM21" s="501">
        <f t="shared" si="199"/>
        <v>76</v>
      </c>
      <c r="MN21" s="35">
        <f t="shared" si="200"/>
        <v>2.4736842105263159</v>
      </c>
      <c r="MO21" s="36" t="str">
        <f t="shared" si="201"/>
        <v>2.47</v>
      </c>
      <c r="MP21" s="799">
        <f t="shared" si="202"/>
        <v>20</v>
      </c>
      <c r="MQ21" s="800">
        <f t="shared" si="203"/>
        <v>2.4249999999999998</v>
      </c>
      <c r="MR21" s="801">
        <f t="shared" si="204"/>
        <v>76</v>
      </c>
      <c r="MS21" s="1031">
        <f t="shared" si="205"/>
        <v>6.5381578947368393</v>
      </c>
      <c r="MT21" s="802">
        <f t="shared" si="206"/>
        <v>2.4736842105263159</v>
      </c>
      <c r="MU21" s="65" t="str">
        <f t="shared" si="207"/>
        <v>Lên lớp</v>
      </c>
      <c r="MV21" s="225"/>
      <c r="MW21" s="417">
        <v>6</v>
      </c>
      <c r="MX21" s="65">
        <v>8</v>
      </c>
      <c r="MY21" s="65"/>
      <c r="MZ21" s="17">
        <f t="shared" si="208"/>
        <v>7.2</v>
      </c>
      <c r="NA21" s="18">
        <f t="shared" si="209"/>
        <v>7.2</v>
      </c>
      <c r="NB21" s="1032" t="str">
        <f t="shared" si="210"/>
        <v>7.2</v>
      </c>
      <c r="NC21" s="22" t="str">
        <f t="shared" si="211"/>
        <v>B</v>
      </c>
      <c r="ND21" s="20">
        <f t="shared" si="212"/>
        <v>3</v>
      </c>
      <c r="NE21" s="20" t="str">
        <f t="shared" si="213"/>
        <v>3.0</v>
      </c>
      <c r="NF21" s="46">
        <v>4</v>
      </c>
      <c r="NG21" s="416">
        <v>4</v>
      </c>
      <c r="NH21" s="417">
        <v>7.1</v>
      </c>
      <c r="NI21" s="65">
        <v>8</v>
      </c>
      <c r="NJ21" s="65"/>
      <c r="NK21" s="17">
        <f t="shared" si="214"/>
        <v>7.6</v>
      </c>
      <c r="NL21" s="18">
        <f t="shared" si="215"/>
        <v>7.6</v>
      </c>
      <c r="NM21" s="1029" t="str">
        <f t="shared" si="216"/>
        <v>7.6</v>
      </c>
      <c r="NN21" s="22" t="str">
        <f t="shared" si="217"/>
        <v>B</v>
      </c>
      <c r="NO21" s="20">
        <f t="shared" si="218"/>
        <v>3</v>
      </c>
      <c r="NP21" s="20" t="str">
        <f t="shared" si="219"/>
        <v>3.0</v>
      </c>
      <c r="NQ21" s="46">
        <v>3</v>
      </c>
      <c r="NR21" s="416">
        <v>3</v>
      </c>
      <c r="NS21" s="417">
        <v>7</v>
      </c>
      <c r="NT21" s="65">
        <v>7</v>
      </c>
      <c r="NU21" s="65"/>
      <c r="NV21" s="17">
        <f t="shared" si="220"/>
        <v>7</v>
      </c>
      <c r="NW21" s="18">
        <f t="shared" si="221"/>
        <v>7</v>
      </c>
      <c r="NX21" s="1029" t="str">
        <f t="shared" si="227"/>
        <v>7.0</v>
      </c>
      <c r="NY21" s="22" t="str">
        <f t="shared" si="222"/>
        <v>B</v>
      </c>
      <c r="NZ21" s="20">
        <f t="shared" si="223"/>
        <v>3</v>
      </c>
      <c r="OA21" s="20" t="str">
        <f t="shared" si="224"/>
        <v>3.0</v>
      </c>
      <c r="OB21" s="46">
        <v>2</v>
      </c>
      <c r="OC21" s="416">
        <v>2</v>
      </c>
      <c r="OD21" s="417">
        <v>7.3</v>
      </c>
      <c r="OE21" s="65">
        <v>7</v>
      </c>
      <c r="OF21" s="65"/>
      <c r="OG21" s="17">
        <f t="shared" si="228"/>
        <v>7.1</v>
      </c>
      <c r="OH21" s="18">
        <f t="shared" si="229"/>
        <v>7.1</v>
      </c>
      <c r="OI21" s="1032" t="str">
        <f t="shared" si="230"/>
        <v>7.1</v>
      </c>
      <c r="OJ21" s="22" t="str">
        <f t="shared" si="231"/>
        <v>B</v>
      </c>
      <c r="OK21" s="20">
        <f t="shared" si="232"/>
        <v>3</v>
      </c>
      <c r="OL21" s="20" t="str">
        <f t="shared" si="233"/>
        <v>3.0</v>
      </c>
      <c r="OM21" s="46">
        <v>3</v>
      </c>
      <c r="ON21" s="416">
        <v>3</v>
      </c>
      <c r="OO21" s="417">
        <v>7.3</v>
      </c>
      <c r="OP21" s="65">
        <v>7</v>
      </c>
      <c r="OQ21" s="65"/>
      <c r="OR21" s="17">
        <f t="shared" si="234"/>
        <v>7.1</v>
      </c>
      <c r="OS21" s="18">
        <f t="shared" si="235"/>
        <v>7.1</v>
      </c>
      <c r="OT21" s="1032" t="str">
        <f t="shared" si="236"/>
        <v>7.1</v>
      </c>
      <c r="OU21" s="22" t="str">
        <f t="shared" si="237"/>
        <v>B</v>
      </c>
      <c r="OV21" s="20">
        <f t="shared" si="238"/>
        <v>3</v>
      </c>
      <c r="OW21" s="20" t="str">
        <f t="shared" si="239"/>
        <v>3.0</v>
      </c>
      <c r="OX21" s="46">
        <v>4</v>
      </c>
      <c r="OY21" s="416">
        <v>4</v>
      </c>
      <c r="OZ21" s="515">
        <f t="shared" si="240"/>
        <v>16</v>
      </c>
      <c r="PA21" s="35">
        <f t="shared" si="241"/>
        <v>3</v>
      </c>
      <c r="PB21" s="36" t="str">
        <f t="shared" si="242"/>
        <v>3.00</v>
      </c>
      <c r="PC21" s="65" t="str">
        <f t="shared" si="243"/>
        <v>Lên lớp</v>
      </c>
      <c r="PD21" s="501">
        <f t="shared" si="244"/>
        <v>92</v>
      </c>
      <c r="PE21" s="35">
        <f t="shared" si="245"/>
        <v>2.5652173913043477</v>
      </c>
      <c r="PF21" s="36" t="str">
        <f t="shared" si="246"/>
        <v>2.57</v>
      </c>
      <c r="PG21" s="799">
        <f t="shared" si="247"/>
        <v>16</v>
      </c>
      <c r="PH21" s="1105">
        <f t="shared" si="248"/>
        <v>7.2062499999999998</v>
      </c>
      <c r="PI21" s="800">
        <f t="shared" si="249"/>
        <v>3</v>
      </c>
      <c r="PJ21" s="801">
        <f t="shared" si="250"/>
        <v>92</v>
      </c>
      <c r="PK21" s="1107">
        <f t="shared" si="251"/>
        <v>6.6543478260869549</v>
      </c>
      <c r="PL21" s="802">
        <f t="shared" si="252"/>
        <v>2.5652173913043477</v>
      </c>
      <c r="PM21" s="65" t="str">
        <f t="shared" si="253"/>
        <v>Lên lớp</v>
      </c>
      <c r="PN21" s="454"/>
      <c r="PO21" s="417">
        <v>6.7</v>
      </c>
      <c r="PP21" s="599">
        <v>7</v>
      </c>
      <c r="PQ21" s="599"/>
      <c r="PR21" s="17">
        <f t="shared" si="254"/>
        <v>6.9</v>
      </c>
      <c r="PS21" s="18">
        <f t="shared" si="255"/>
        <v>6.9</v>
      </c>
      <c r="PT21" s="1032" t="str">
        <f t="shared" si="256"/>
        <v>6.9</v>
      </c>
      <c r="PU21" s="22" t="str">
        <f t="shared" si="257"/>
        <v>C+</v>
      </c>
      <c r="PV21" s="20">
        <f t="shared" si="258"/>
        <v>2.5</v>
      </c>
      <c r="PW21" s="20" t="str">
        <f t="shared" si="259"/>
        <v>2.5</v>
      </c>
      <c r="PX21" s="46">
        <v>3</v>
      </c>
      <c r="PY21" s="416">
        <v>3</v>
      </c>
      <c r="PZ21" s="715">
        <v>7</v>
      </c>
      <c r="QA21" s="460">
        <v>7</v>
      </c>
      <c r="QB21" s="1080">
        <f t="shared" si="260"/>
        <v>7</v>
      </c>
      <c r="QC21" s="1192" t="str">
        <f t="shared" si="261"/>
        <v>7.0</v>
      </c>
      <c r="QD21" s="1147" t="str">
        <f t="shared" si="262"/>
        <v>B</v>
      </c>
      <c r="QE21" s="1149">
        <f t="shared" si="263"/>
        <v>3</v>
      </c>
      <c r="QF21" s="1149" t="str">
        <f t="shared" si="264"/>
        <v>3.0</v>
      </c>
      <c r="QG21" s="1151">
        <v>5</v>
      </c>
      <c r="QH21" s="451">
        <v>5</v>
      </c>
      <c r="QI21" s="289">
        <f t="shared" si="265"/>
        <v>8</v>
      </c>
      <c r="QJ21" s="35">
        <f t="shared" si="266"/>
        <v>2.8125</v>
      </c>
      <c r="QK21" s="36" t="str">
        <f t="shared" si="267"/>
        <v>2.81</v>
      </c>
      <c r="QL21" s="1159" t="str">
        <f t="shared" si="268"/>
        <v>Lên lớp</v>
      </c>
      <c r="QM21" s="290">
        <f t="shared" si="269"/>
        <v>8</v>
      </c>
      <c r="QN21" s="291">
        <f xml:space="preserve"> (PV21*PY21+QE21*QH21)/QM21</f>
        <v>2.8125</v>
      </c>
    </row>
    <row r="22" spans="1:456" ht="18.75" customHeight="1">
      <c r="A22" s="108">
        <v>29</v>
      </c>
      <c r="B22" s="109" t="s">
        <v>156</v>
      </c>
      <c r="C22" s="146" t="s">
        <v>329</v>
      </c>
      <c r="D22" s="162" t="s">
        <v>197</v>
      </c>
      <c r="E22" s="163" t="s">
        <v>13</v>
      </c>
      <c r="F22" s="150"/>
      <c r="G22" s="164" t="s">
        <v>248</v>
      </c>
      <c r="H22" s="166" t="s">
        <v>8</v>
      </c>
      <c r="I22" s="111" t="s">
        <v>386</v>
      </c>
      <c r="J22" s="436">
        <v>7.5</v>
      </c>
      <c r="K22" s="327" t="str">
        <f t="shared" si="0"/>
        <v>7.5</v>
      </c>
      <c r="L22" s="465" t="str">
        <f t="shared" si="225"/>
        <v>B</v>
      </c>
      <c r="M22" s="466">
        <f t="shared" si="226"/>
        <v>3</v>
      </c>
      <c r="N22" s="436">
        <v>7</v>
      </c>
      <c r="O22" s="327" t="str">
        <f t="shared" si="1"/>
        <v>7.0</v>
      </c>
      <c r="P22" s="465" t="str">
        <f t="shared" si="2"/>
        <v>B</v>
      </c>
      <c r="Q22" s="466">
        <f t="shared" si="3"/>
        <v>3</v>
      </c>
      <c r="R22" s="12">
        <v>7.7</v>
      </c>
      <c r="S22" s="13">
        <v>8</v>
      </c>
      <c r="T22" s="14"/>
      <c r="U22" s="11">
        <f t="shared" si="4"/>
        <v>7.9</v>
      </c>
      <c r="V22" s="16">
        <f t="shared" si="5"/>
        <v>7.9</v>
      </c>
      <c r="W22" s="327" t="str">
        <f t="shared" si="6"/>
        <v>7.9</v>
      </c>
      <c r="X22" s="22" t="str">
        <f t="shared" si="7"/>
        <v>B</v>
      </c>
      <c r="Y22" s="20">
        <f t="shared" si="8"/>
        <v>3</v>
      </c>
      <c r="Z22" s="39" t="str">
        <f t="shared" si="9"/>
        <v>3.0</v>
      </c>
      <c r="AA22" s="46">
        <v>2</v>
      </c>
      <c r="AB22" s="92">
        <v>2</v>
      </c>
      <c r="AC22" s="12">
        <v>7.7</v>
      </c>
      <c r="AD22" s="13">
        <v>6</v>
      </c>
      <c r="AE22" s="14"/>
      <c r="AF22" s="11">
        <f t="shared" si="10"/>
        <v>6.7</v>
      </c>
      <c r="AG22" s="16">
        <f t="shared" si="11"/>
        <v>6.7</v>
      </c>
      <c r="AH22" s="327" t="str">
        <f t="shared" si="12"/>
        <v>6.7</v>
      </c>
      <c r="AI22" s="22" t="str">
        <f t="shared" si="13"/>
        <v>C+</v>
      </c>
      <c r="AJ22" s="20">
        <f t="shared" si="14"/>
        <v>2.5</v>
      </c>
      <c r="AK22" s="39" t="str">
        <f t="shared" si="15"/>
        <v>2.5</v>
      </c>
      <c r="AL22" s="8">
        <v>3</v>
      </c>
      <c r="AM22" s="298">
        <v>3</v>
      </c>
      <c r="AN22" s="12">
        <v>5</v>
      </c>
      <c r="AO22" s="13">
        <v>9</v>
      </c>
      <c r="AP22" s="14"/>
      <c r="AQ22" s="11">
        <f t="shared" si="16"/>
        <v>7.4</v>
      </c>
      <c r="AR22" s="16">
        <f t="shared" si="17"/>
        <v>7.4</v>
      </c>
      <c r="AS22" s="327" t="str">
        <f t="shared" si="18"/>
        <v>7.4</v>
      </c>
      <c r="AT22" s="22" t="str">
        <f t="shared" si="19"/>
        <v>B</v>
      </c>
      <c r="AU22" s="20">
        <f t="shared" si="20"/>
        <v>3</v>
      </c>
      <c r="AV22" s="39" t="str">
        <f t="shared" si="21"/>
        <v>3.0</v>
      </c>
      <c r="AW22" s="69">
        <v>3</v>
      </c>
      <c r="AX22" s="92">
        <v>3</v>
      </c>
      <c r="AY22" s="27">
        <v>8.4</v>
      </c>
      <c r="AZ22" s="28">
        <v>9</v>
      </c>
      <c r="BA22" s="29"/>
      <c r="BB22" s="11">
        <f t="shared" si="22"/>
        <v>8.8000000000000007</v>
      </c>
      <c r="BC22" s="16">
        <f t="shared" si="23"/>
        <v>8.8000000000000007</v>
      </c>
      <c r="BD22" s="327" t="str">
        <f t="shared" si="24"/>
        <v>8.8</v>
      </c>
      <c r="BE22" s="22" t="str">
        <f t="shared" si="25"/>
        <v>A</v>
      </c>
      <c r="BF22" s="20">
        <f t="shared" si="26"/>
        <v>4</v>
      </c>
      <c r="BG22" s="39" t="str">
        <f t="shared" si="27"/>
        <v>4.0</v>
      </c>
      <c r="BH22" s="46">
        <v>3</v>
      </c>
      <c r="BI22" s="92">
        <v>3</v>
      </c>
      <c r="BJ22" s="12">
        <v>8</v>
      </c>
      <c r="BK22" s="13">
        <v>8</v>
      </c>
      <c r="BL22" s="14"/>
      <c r="BM22" s="11">
        <f t="shared" si="28"/>
        <v>8</v>
      </c>
      <c r="BN22" s="16">
        <f t="shared" si="29"/>
        <v>8</v>
      </c>
      <c r="BO22" s="327" t="str">
        <f t="shared" si="30"/>
        <v>8.0</v>
      </c>
      <c r="BP22" s="22" t="str">
        <f t="shared" si="31"/>
        <v>B+</v>
      </c>
      <c r="BQ22" s="20">
        <f t="shared" si="32"/>
        <v>3.5</v>
      </c>
      <c r="BR22" s="39" t="str">
        <f t="shared" si="33"/>
        <v>3.5</v>
      </c>
      <c r="BS22" s="46">
        <v>5</v>
      </c>
      <c r="BT22" s="92">
        <v>5</v>
      </c>
      <c r="BU22" s="289">
        <f t="shared" si="34"/>
        <v>16</v>
      </c>
      <c r="BV22" s="35">
        <f t="shared" si="35"/>
        <v>3.25</v>
      </c>
      <c r="BW22" s="36" t="str">
        <f t="shared" si="36"/>
        <v>3.25</v>
      </c>
      <c r="BX22" s="37" t="str">
        <f t="shared" si="37"/>
        <v>Lên lớp</v>
      </c>
      <c r="BY22" s="290">
        <f t="shared" si="38"/>
        <v>16</v>
      </c>
      <c r="BZ22" s="291">
        <f t="shared" si="39"/>
        <v>3.25</v>
      </c>
      <c r="CA22" s="37" t="str">
        <f t="shared" si="40"/>
        <v>Lên lớp</v>
      </c>
      <c r="CB22" s="391"/>
      <c r="CC22" s="337">
        <v>7.4</v>
      </c>
      <c r="CD22" s="65">
        <v>8</v>
      </c>
      <c r="CE22" s="65"/>
      <c r="CF22" s="17">
        <f t="shared" si="41"/>
        <v>7.8</v>
      </c>
      <c r="CG22" s="18">
        <f t="shared" si="42"/>
        <v>7.8</v>
      </c>
      <c r="CH22" s="323" t="str">
        <f t="shared" si="43"/>
        <v>7.8</v>
      </c>
      <c r="CI22" s="22" t="str">
        <f t="shared" si="44"/>
        <v>B</v>
      </c>
      <c r="CJ22" s="20">
        <f t="shared" si="45"/>
        <v>3</v>
      </c>
      <c r="CK22" s="20" t="str">
        <f t="shared" si="46"/>
        <v>3.0</v>
      </c>
      <c r="CL22" s="46">
        <v>3</v>
      </c>
      <c r="CM22" s="95">
        <v>3</v>
      </c>
      <c r="CN22" s="824">
        <v>7.5</v>
      </c>
      <c r="CO22" s="428">
        <v>8</v>
      </c>
      <c r="CP22" s="428"/>
      <c r="CQ22" s="685">
        <f t="shared" si="47"/>
        <v>7.8</v>
      </c>
      <c r="CR22" s="686">
        <f t="shared" si="48"/>
        <v>7.8</v>
      </c>
      <c r="CS22" s="323" t="str">
        <f t="shared" si="49"/>
        <v>7.8</v>
      </c>
      <c r="CT22" s="669" t="str">
        <f t="shared" si="50"/>
        <v>B</v>
      </c>
      <c r="CU22" s="20">
        <f t="shared" si="51"/>
        <v>3</v>
      </c>
      <c r="CV22" s="20" t="str">
        <f t="shared" si="52"/>
        <v>3.0</v>
      </c>
      <c r="CW22" s="46">
        <v>3</v>
      </c>
      <c r="CX22" s="416">
        <v>3</v>
      </c>
      <c r="CY22" s="417">
        <v>8</v>
      </c>
      <c r="CZ22" s="86">
        <v>8</v>
      </c>
      <c r="DA22" s="45"/>
      <c r="DB22" s="17">
        <f t="shared" si="53"/>
        <v>8</v>
      </c>
      <c r="DC22" s="18">
        <f t="shared" si="54"/>
        <v>8</v>
      </c>
      <c r="DD22" s="1028" t="str">
        <f t="shared" si="55"/>
        <v>8.0</v>
      </c>
      <c r="DE22" s="22" t="str">
        <f t="shared" si="56"/>
        <v>B+</v>
      </c>
      <c r="DF22" s="20">
        <f t="shared" si="57"/>
        <v>3.5</v>
      </c>
      <c r="DG22" s="20" t="str">
        <f t="shared" si="58"/>
        <v>3.5</v>
      </c>
      <c r="DH22" s="46">
        <v>2</v>
      </c>
      <c r="DI22" s="416">
        <v>2</v>
      </c>
      <c r="DJ22" s="417">
        <v>7.7</v>
      </c>
      <c r="DK22" s="86">
        <v>8</v>
      </c>
      <c r="DL22" s="45"/>
      <c r="DM22" s="17">
        <f t="shared" si="59"/>
        <v>7.9</v>
      </c>
      <c r="DN22" s="18">
        <f t="shared" si="60"/>
        <v>7.9</v>
      </c>
      <c r="DO22" s="1028" t="str">
        <f t="shared" si="61"/>
        <v>7.9</v>
      </c>
      <c r="DP22" s="22" t="str">
        <f t="shared" si="62"/>
        <v>B</v>
      </c>
      <c r="DQ22" s="20">
        <f t="shared" si="63"/>
        <v>3</v>
      </c>
      <c r="DR22" s="20" t="str">
        <f t="shared" si="64"/>
        <v>3.0</v>
      </c>
      <c r="DS22" s="46">
        <v>3</v>
      </c>
      <c r="DT22" s="416">
        <v>3</v>
      </c>
      <c r="DU22" s="417">
        <v>6.2</v>
      </c>
      <c r="DV22" s="86">
        <v>6</v>
      </c>
      <c r="DW22" s="45"/>
      <c r="DX22" s="17">
        <f t="shared" si="65"/>
        <v>6.1</v>
      </c>
      <c r="DY22" s="18">
        <f t="shared" si="66"/>
        <v>6.1</v>
      </c>
      <c r="DZ22" s="1028" t="str">
        <f t="shared" si="67"/>
        <v>6.1</v>
      </c>
      <c r="EA22" s="22" t="str">
        <f t="shared" si="68"/>
        <v>C</v>
      </c>
      <c r="EB22" s="20">
        <f t="shared" si="69"/>
        <v>2</v>
      </c>
      <c r="EC22" s="20" t="str">
        <f t="shared" si="70"/>
        <v>2.0</v>
      </c>
      <c r="ED22" s="46">
        <v>2</v>
      </c>
      <c r="EE22" s="416">
        <v>2</v>
      </c>
      <c r="EF22" s="417">
        <v>7.4</v>
      </c>
      <c r="EG22" s="86">
        <v>9</v>
      </c>
      <c r="EH22" s="45"/>
      <c r="EI22" s="17">
        <f t="shared" si="71"/>
        <v>8.4</v>
      </c>
      <c r="EJ22" s="18">
        <f t="shared" si="72"/>
        <v>8.4</v>
      </c>
      <c r="EK22" s="1028" t="str">
        <f t="shared" si="73"/>
        <v>8.4</v>
      </c>
      <c r="EL22" s="22" t="str">
        <f t="shared" si="74"/>
        <v>B+</v>
      </c>
      <c r="EM22" s="20">
        <f t="shared" si="75"/>
        <v>3.5</v>
      </c>
      <c r="EN22" s="20" t="str">
        <f t="shared" si="76"/>
        <v>3.5</v>
      </c>
      <c r="EO22" s="46">
        <v>2</v>
      </c>
      <c r="EP22" s="416">
        <v>2</v>
      </c>
      <c r="EQ22" s="417">
        <v>6.8</v>
      </c>
      <c r="ER22" s="86">
        <v>3</v>
      </c>
      <c r="ES22" s="65"/>
      <c r="ET22" s="17">
        <f t="shared" si="77"/>
        <v>4.5</v>
      </c>
      <c r="EU22" s="18">
        <f t="shared" si="78"/>
        <v>4.5</v>
      </c>
      <c r="EV22" s="1028" t="str">
        <f t="shared" si="79"/>
        <v>4.5</v>
      </c>
      <c r="EW22" s="22" t="str">
        <f t="shared" si="80"/>
        <v>D</v>
      </c>
      <c r="EX22" s="20">
        <f t="shared" si="81"/>
        <v>1</v>
      </c>
      <c r="EY22" s="20" t="str">
        <f t="shared" si="82"/>
        <v>1.0</v>
      </c>
      <c r="EZ22" s="46">
        <v>2</v>
      </c>
      <c r="FA22" s="416">
        <v>2</v>
      </c>
      <c r="FB22" s="515">
        <f t="shared" si="83"/>
        <v>17</v>
      </c>
      <c r="FC22" s="35">
        <f t="shared" si="84"/>
        <v>2.7647058823529411</v>
      </c>
      <c r="FD22" s="36" t="str">
        <f t="shared" si="85"/>
        <v>2.76</v>
      </c>
      <c r="FE22" s="86" t="str">
        <f t="shared" si="86"/>
        <v>Lên lớp</v>
      </c>
      <c r="FF22" s="501">
        <f t="shared" si="87"/>
        <v>33</v>
      </c>
      <c r="FG22" s="35">
        <f t="shared" si="88"/>
        <v>3</v>
      </c>
      <c r="FH22" s="36" t="str">
        <f t="shared" si="89"/>
        <v>3.00</v>
      </c>
      <c r="FI22" s="530">
        <f t="shared" si="90"/>
        <v>33</v>
      </c>
      <c r="FJ22" s="502">
        <f t="shared" si="91"/>
        <v>3</v>
      </c>
      <c r="FK22" s="503" t="str">
        <f t="shared" si="92"/>
        <v>Lên lớp</v>
      </c>
      <c r="FL22" s="542"/>
      <c r="FM22" s="417">
        <v>7.2</v>
      </c>
      <c r="FN22" s="86">
        <v>8</v>
      </c>
      <c r="FO22" s="65"/>
      <c r="FP22" s="17">
        <f t="shared" si="93"/>
        <v>7.7</v>
      </c>
      <c r="FQ22" s="18">
        <f t="shared" si="94"/>
        <v>7.7</v>
      </c>
      <c r="FR22" s="1028" t="str">
        <f t="shared" si="95"/>
        <v>7.7</v>
      </c>
      <c r="FS22" s="22" t="str">
        <f t="shared" si="96"/>
        <v>B</v>
      </c>
      <c r="FT22" s="20">
        <f t="shared" si="97"/>
        <v>3</v>
      </c>
      <c r="FU22" s="20" t="str">
        <f t="shared" si="98"/>
        <v>3.0</v>
      </c>
      <c r="FV22" s="46">
        <v>2</v>
      </c>
      <c r="FW22" s="416">
        <v>2</v>
      </c>
      <c r="FX22" s="585">
        <v>7</v>
      </c>
      <c r="FY22" s="604">
        <v>7</v>
      </c>
      <c r="FZ22" s="604"/>
      <c r="GA22" s="17">
        <f t="shared" si="99"/>
        <v>7</v>
      </c>
      <c r="GB22" s="18">
        <f t="shared" si="100"/>
        <v>7</v>
      </c>
      <c r="GC22" s="1029" t="str">
        <f t="shared" si="101"/>
        <v>7.0</v>
      </c>
      <c r="GD22" s="22" t="str">
        <f t="shared" si="102"/>
        <v>B</v>
      </c>
      <c r="GE22" s="20">
        <f t="shared" si="103"/>
        <v>3</v>
      </c>
      <c r="GF22" s="20" t="str">
        <f t="shared" si="104"/>
        <v>3.0</v>
      </c>
      <c r="GG22" s="46">
        <v>2</v>
      </c>
      <c r="GH22" s="416">
        <v>2</v>
      </c>
      <c r="GI22" s="417">
        <v>8.1999999999999993</v>
      </c>
      <c r="GJ22" s="65">
        <v>9</v>
      </c>
      <c r="GK22" s="65"/>
      <c r="GL22" s="17">
        <f t="shared" si="105"/>
        <v>8.6999999999999993</v>
      </c>
      <c r="GM22" s="18">
        <f t="shared" si="106"/>
        <v>8.6999999999999993</v>
      </c>
      <c r="GN22" s="1029" t="str">
        <f t="shared" si="107"/>
        <v>8.7</v>
      </c>
      <c r="GO22" s="22" t="str">
        <f t="shared" si="108"/>
        <v>A</v>
      </c>
      <c r="GP22" s="20">
        <f t="shared" si="109"/>
        <v>4</v>
      </c>
      <c r="GQ22" s="20" t="str">
        <f t="shared" si="110"/>
        <v>4.0</v>
      </c>
      <c r="GR22" s="46">
        <v>3</v>
      </c>
      <c r="GS22" s="416">
        <v>3</v>
      </c>
      <c r="GT22" s="417">
        <v>6.3</v>
      </c>
      <c r="GU22" s="599">
        <v>9</v>
      </c>
      <c r="GV22" s="599"/>
      <c r="GW22" s="17">
        <f t="shared" si="111"/>
        <v>7.9</v>
      </c>
      <c r="GX22" s="18">
        <f t="shared" si="112"/>
        <v>7.9</v>
      </c>
      <c r="GY22" s="1028" t="str">
        <f t="shared" si="113"/>
        <v>7.9</v>
      </c>
      <c r="GZ22" s="22" t="str">
        <f t="shared" si="114"/>
        <v>B</v>
      </c>
      <c r="HA22" s="20">
        <f t="shared" si="115"/>
        <v>3</v>
      </c>
      <c r="HB22" s="20" t="str">
        <f t="shared" si="116"/>
        <v>3.0</v>
      </c>
      <c r="HC22" s="46">
        <v>4</v>
      </c>
      <c r="HD22" s="416">
        <v>4</v>
      </c>
      <c r="HE22" s="417">
        <v>7.7</v>
      </c>
      <c r="HF22" s="65">
        <v>7</v>
      </c>
      <c r="HG22" s="65"/>
      <c r="HH22" s="17">
        <f t="shared" si="117"/>
        <v>7.3</v>
      </c>
      <c r="HI22" s="18">
        <f t="shared" si="118"/>
        <v>7.3</v>
      </c>
      <c r="HJ22" s="1029" t="str">
        <f t="shared" si="119"/>
        <v>7.3</v>
      </c>
      <c r="HK22" s="22" t="str">
        <f t="shared" si="120"/>
        <v>B</v>
      </c>
      <c r="HL22" s="20">
        <f t="shared" si="121"/>
        <v>3</v>
      </c>
      <c r="HM22" s="20" t="str">
        <f t="shared" si="122"/>
        <v>3.0</v>
      </c>
      <c r="HN22" s="46">
        <v>2</v>
      </c>
      <c r="HO22" s="416">
        <v>2</v>
      </c>
      <c r="HP22" s="660">
        <v>6.6</v>
      </c>
      <c r="HQ22" s="599">
        <v>8</v>
      </c>
      <c r="HR22" s="599"/>
      <c r="HS22" s="17">
        <f t="shared" si="123"/>
        <v>7.4</v>
      </c>
      <c r="HT22" s="18">
        <f t="shared" si="124"/>
        <v>7.4</v>
      </c>
      <c r="HU22" s="1028" t="str">
        <f t="shared" si="125"/>
        <v>7.4</v>
      </c>
      <c r="HV22" s="22" t="str">
        <f t="shared" si="126"/>
        <v>B</v>
      </c>
      <c r="HW22" s="20">
        <f t="shared" si="127"/>
        <v>3</v>
      </c>
      <c r="HX22" s="20" t="str">
        <f t="shared" si="128"/>
        <v>3.0</v>
      </c>
      <c r="HY22" s="46">
        <v>3</v>
      </c>
      <c r="HZ22" s="416">
        <v>3</v>
      </c>
      <c r="IA22" s="660">
        <v>7</v>
      </c>
      <c r="IB22" s="599">
        <v>6</v>
      </c>
      <c r="IC22" s="599"/>
      <c r="ID22" s="17">
        <f t="shared" si="129"/>
        <v>6.4</v>
      </c>
      <c r="IE22" s="18">
        <f t="shared" si="130"/>
        <v>6.4</v>
      </c>
      <c r="IF22" s="1029" t="str">
        <f t="shared" si="131"/>
        <v>6.4</v>
      </c>
      <c r="IG22" s="22" t="str">
        <f t="shared" si="132"/>
        <v>C</v>
      </c>
      <c r="IH22" s="20">
        <f t="shared" si="133"/>
        <v>2</v>
      </c>
      <c r="II22" s="20" t="str">
        <f t="shared" si="134"/>
        <v>2.0</v>
      </c>
      <c r="IJ22" s="46">
        <v>3</v>
      </c>
      <c r="IK22" s="416">
        <v>3</v>
      </c>
      <c r="IL22" s="417">
        <v>6.9</v>
      </c>
      <c r="IM22" s="599">
        <v>7</v>
      </c>
      <c r="IN22" s="599"/>
      <c r="IO22" s="17">
        <f t="shared" si="135"/>
        <v>7</v>
      </c>
      <c r="IP22" s="18">
        <f t="shared" si="136"/>
        <v>7</v>
      </c>
      <c r="IQ22" s="1028" t="str">
        <f t="shared" si="137"/>
        <v>7.0</v>
      </c>
      <c r="IR22" s="22" t="str">
        <f t="shared" si="138"/>
        <v>B</v>
      </c>
      <c r="IS22" s="20">
        <f t="shared" si="139"/>
        <v>3</v>
      </c>
      <c r="IT22" s="20" t="str">
        <f t="shared" si="140"/>
        <v>3.0</v>
      </c>
      <c r="IU22" s="46">
        <v>4</v>
      </c>
      <c r="IV22" s="416">
        <v>4</v>
      </c>
      <c r="IW22" s="515">
        <f t="shared" si="141"/>
        <v>23</v>
      </c>
      <c r="IX22" s="35">
        <f t="shared" si="142"/>
        <v>3</v>
      </c>
      <c r="IY22" s="36" t="str">
        <f t="shared" si="143"/>
        <v>3.00</v>
      </c>
      <c r="IZ22" s="37" t="str">
        <f t="shared" si="144"/>
        <v>Lên lớp</v>
      </c>
      <c r="JA22" s="501">
        <f t="shared" si="145"/>
        <v>56</v>
      </c>
      <c r="JB22" s="690">
        <f t="shared" si="146"/>
        <v>3</v>
      </c>
      <c r="JC22" s="36" t="str">
        <f t="shared" si="147"/>
        <v>3.00</v>
      </c>
      <c r="JD22" s="290">
        <f t="shared" si="148"/>
        <v>23</v>
      </c>
      <c r="JE22" s="291">
        <f t="shared" si="149"/>
        <v>3</v>
      </c>
      <c r="JF22" s="679">
        <f t="shared" si="150"/>
        <v>56</v>
      </c>
      <c r="JG22" s="680">
        <f t="shared" si="151"/>
        <v>3</v>
      </c>
      <c r="JH22" s="37" t="str">
        <f t="shared" si="152"/>
        <v>Lên lớp</v>
      </c>
      <c r="JJ22" s="417">
        <v>7.6</v>
      </c>
      <c r="JK22" s="65">
        <v>6</v>
      </c>
      <c r="JL22" s="65"/>
      <c r="JM22" s="17">
        <f t="shared" si="153"/>
        <v>6.6</v>
      </c>
      <c r="JN22" s="18">
        <f t="shared" si="154"/>
        <v>6.6</v>
      </c>
      <c r="JO22" s="1028" t="str">
        <f t="shared" si="155"/>
        <v>6.6</v>
      </c>
      <c r="JP22" s="22" t="str">
        <f t="shared" si="156"/>
        <v>C+</v>
      </c>
      <c r="JQ22" s="20">
        <f t="shared" si="157"/>
        <v>2.5</v>
      </c>
      <c r="JR22" s="20" t="str">
        <f t="shared" si="158"/>
        <v>2.5</v>
      </c>
      <c r="JS22" s="46">
        <v>2</v>
      </c>
      <c r="JT22" s="416">
        <v>2</v>
      </c>
      <c r="JU22" s="660">
        <v>8.4</v>
      </c>
      <c r="JV22" s="65">
        <v>9</v>
      </c>
      <c r="JW22" s="65"/>
      <c r="JX22" s="17">
        <f t="shared" si="159"/>
        <v>8.8000000000000007</v>
      </c>
      <c r="JY22" s="18">
        <f t="shared" si="160"/>
        <v>8.8000000000000007</v>
      </c>
      <c r="JZ22" s="1028" t="str">
        <f t="shared" si="161"/>
        <v>8.8</v>
      </c>
      <c r="KA22" s="22" t="str">
        <f t="shared" si="162"/>
        <v>A</v>
      </c>
      <c r="KB22" s="20">
        <f t="shared" si="163"/>
        <v>4</v>
      </c>
      <c r="KC22" s="20" t="str">
        <f t="shared" si="164"/>
        <v>4.0</v>
      </c>
      <c r="KD22" s="46">
        <v>4</v>
      </c>
      <c r="KE22" s="416">
        <v>4</v>
      </c>
      <c r="KF22" s="417">
        <v>7.4</v>
      </c>
      <c r="KG22" s="65">
        <v>9</v>
      </c>
      <c r="KH22" s="65"/>
      <c r="KI22" s="17">
        <f t="shared" si="165"/>
        <v>8.4</v>
      </c>
      <c r="KJ22" s="18">
        <f t="shared" si="166"/>
        <v>8.4</v>
      </c>
      <c r="KK22" s="1029" t="str">
        <f t="shared" si="167"/>
        <v>8.4</v>
      </c>
      <c r="KL22" s="22" t="str">
        <f t="shared" si="168"/>
        <v>B+</v>
      </c>
      <c r="KM22" s="20">
        <f t="shared" si="169"/>
        <v>3.5</v>
      </c>
      <c r="KN22" s="20" t="str">
        <f t="shared" si="170"/>
        <v>3.5</v>
      </c>
      <c r="KO22" s="46">
        <v>4</v>
      </c>
      <c r="KP22" s="416">
        <v>4</v>
      </c>
      <c r="KQ22" s="417">
        <v>7.3</v>
      </c>
      <c r="KR22" s="65">
        <v>6</v>
      </c>
      <c r="KS22" s="65"/>
      <c r="KT22" s="17">
        <f t="shared" si="171"/>
        <v>6.5</v>
      </c>
      <c r="KU22" s="18">
        <f t="shared" si="172"/>
        <v>6.5</v>
      </c>
      <c r="KV22" s="1028" t="str">
        <f t="shared" si="173"/>
        <v>6.5</v>
      </c>
      <c r="KW22" s="22" t="str">
        <f t="shared" si="174"/>
        <v>C+</v>
      </c>
      <c r="KX22" s="20">
        <f t="shared" si="175"/>
        <v>2.5</v>
      </c>
      <c r="KY22" s="20" t="str">
        <f t="shared" si="176"/>
        <v>2.5</v>
      </c>
      <c r="KZ22" s="46">
        <v>3</v>
      </c>
      <c r="LA22" s="416">
        <v>3</v>
      </c>
      <c r="LB22" s="417">
        <v>7.3</v>
      </c>
      <c r="LC22" s="65">
        <v>8</v>
      </c>
      <c r="LD22" s="65"/>
      <c r="LE22" s="17">
        <f t="shared" si="177"/>
        <v>7.7</v>
      </c>
      <c r="LF22" s="18">
        <f t="shared" si="178"/>
        <v>7.7</v>
      </c>
      <c r="LG22" s="1029" t="str">
        <f t="shared" si="179"/>
        <v>7.7</v>
      </c>
      <c r="LH22" s="22" t="str">
        <f t="shared" si="180"/>
        <v>B</v>
      </c>
      <c r="LI22" s="20">
        <f t="shared" si="181"/>
        <v>3</v>
      </c>
      <c r="LJ22" s="20" t="str">
        <f t="shared" si="182"/>
        <v>3.0</v>
      </c>
      <c r="LK22" s="46">
        <v>2</v>
      </c>
      <c r="LL22" s="416">
        <v>2</v>
      </c>
      <c r="LM22" s="417">
        <v>6.4</v>
      </c>
      <c r="LN22" s="599">
        <v>7</v>
      </c>
      <c r="LO22" s="599"/>
      <c r="LP22" s="17">
        <f t="shared" si="183"/>
        <v>6.8</v>
      </c>
      <c r="LQ22" s="18">
        <f t="shared" si="184"/>
        <v>6.8</v>
      </c>
      <c r="LR22" s="1028" t="str">
        <f t="shared" si="185"/>
        <v>6.8</v>
      </c>
      <c r="LS22" s="22" t="str">
        <f t="shared" si="186"/>
        <v>C+</v>
      </c>
      <c r="LT22" s="20">
        <f t="shared" si="187"/>
        <v>2.5</v>
      </c>
      <c r="LU22" s="20" t="str">
        <f t="shared" si="188"/>
        <v>2.5</v>
      </c>
      <c r="LV22" s="46">
        <v>2</v>
      </c>
      <c r="LW22" s="416">
        <v>2</v>
      </c>
      <c r="LX22" s="417">
        <v>6.6</v>
      </c>
      <c r="LY22" s="65">
        <v>7</v>
      </c>
      <c r="LZ22" s="65"/>
      <c r="MA22" s="17">
        <f t="shared" si="189"/>
        <v>6.8</v>
      </c>
      <c r="MB22" s="18">
        <f t="shared" si="190"/>
        <v>6.8</v>
      </c>
      <c r="MC22" s="1028" t="str">
        <f t="shared" si="191"/>
        <v>6.8</v>
      </c>
      <c r="MD22" s="22" t="str">
        <f t="shared" si="192"/>
        <v>C+</v>
      </c>
      <c r="ME22" s="20">
        <f t="shared" si="193"/>
        <v>2.5</v>
      </c>
      <c r="MF22" s="20" t="str">
        <f t="shared" si="194"/>
        <v>2.5</v>
      </c>
      <c r="MG22" s="46">
        <v>3</v>
      </c>
      <c r="MH22" s="416">
        <v>3</v>
      </c>
      <c r="MI22" s="515">
        <f t="shared" si="195"/>
        <v>20</v>
      </c>
      <c r="MJ22" s="35">
        <f t="shared" si="196"/>
        <v>3.05</v>
      </c>
      <c r="MK22" s="36" t="str">
        <f t="shared" si="197"/>
        <v>3.05</v>
      </c>
      <c r="ML22" s="65" t="str">
        <f t="shared" si="198"/>
        <v>Lên lớp</v>
      </c>
      <c r="MM22" s="501">
        <f t="shared" si="199"/>
        <v>76</v>
      </c>
      <c r="MN22" s="35">
        <f t="shared" si="200"/>
        <v>3.013157894736842</v>
      </c>
      <c r="MO22" s="36" t="str">
        <f t="shared" si="201"/>
        <v>3.01</v>
      </c>
      <c r="MP22" s="799">
        <f t="shared" si="202"/>
        <v>20</v>
      </c>
      <c r="MQ22" s="800">
        <f t="shared" si="203"/>
        <v>3.05</v>
      </c>
      <c r="MR22" s="801">
        <f t="shared" si="204"/>
        <v>76</v>
      </c>
      <c r="MS22" s="1031">
        <f t="shared" si="205"/>
        <v>7.5131578947368425</v>
      </c>
      <c r="MT22" s="802">
        <f t="shared" si="206"/>
        <v>3.013157894736842</v>
      </c>
      <c r="MU22" s="65" t="str">
        <f t="shared" si="207"/>
        <v>Lên lớp</v>
      </c>
      <c r="MV22" s="225"/>
      <c r="MW22" s="417">
        <v>6.3</v>
      </c>
      <c r="MX22" s="65">
        <v>6</v>
      </c>
      <c r="MY22" s="65"/>
      <c r="MZ22" s="17">
        <f t="shared" si="208"/>
        <v>6.1</v>
      </c>
      <c r="NA22" s="18">
        <f t="shared" si="209"/>
        <v>6.1</v>
      </c>
      <c r="NB22" s="1032" t="str">
        <f t="shared" si="210"/>
        <v>6.1</v>
      </c>
      <c r="NC22" s="22" t="str">
        <f t="shared" si="211"/>
        <v>C</v>
      </c>
      <c r="ND22" s="20">
        <f t="shared" si="212"/>
        <v>2</v>
      </c>
      <c r="NE22" s="20" t="str">
        <f t="shared" si="213"/>
        <v>2.0</v>
      </c>
      <c r="NF22" s="46">
        <v>4</v>
      </c>
      <c r="NG22" s="416">
        <v>4</v>
      </c>
      <c r="NH22" s="417">
        <v>7.1</v>
      </c>
      <c r="NI22" s="65">
        <v>8</v>
      </c>
      <c r="NJ22" s="65"/>
      <c r="NK22" s="17">
        <f t="shared" si="214"/>
        <v>7.6</v>
      </c>
      <c r="NL22" s="18">
        <f t="shared" si="215"/>
        <v>7.6</v>
      </c>
      <c r="NM22" s="1029" t="str">
        <f t="shared" si="216"/>
        <v>7.6</v>
      </c>
      <c r="NN22" s="22" t="str">
        <f t="shared" si="217"/>
        <v>B</v>
      </c>
      <c r="NO22" s="20">
        <f t="shared" si="218"/>
        <v>3</v>
      </c>
      <c r="NP22" s="20" t="str">
        <f t="shared" si="219"/>
        <v>3.0</v>
      </c>
      <c r="NQ22" s="46">
        <v>3</v>
      </c>
      <c r="NR22" s="416">
        <v>3</v>
      </c>
      <c r="NS22" s="417">
        <v>8.1999999999999993</v>
      </c>
      <c r="NT22" s="65">
        <v>9</v>
      </c>
      <c r="NU22" s="65"/>
      <c r="NV22" s="17">
        <f t="shared" si="220"/>
        <v>8.6999999999999993</v>
      </c>
      <c r="NW22" s="18">
        <f t="shared" si="221"/>
        <v>8.6999999999999993</v>
      </c>
      <c r="NX22" s="1029" t="str">
        <f t="shared" si="227"/>
        <v>8.7</v>
      </c>
      <c r="NY22" s="22" t="str">
        <f t="shared" si="222"/>
        <v>A</v>
      </c>
      <c r="NZ22" s="20">
        <f t="shared" si="223"/>
        <v>4</v>
      </c>
      <c r="OA22" s="20" t="str">
        <f t="shared" si="224"/>
        <v>4.0</v>
      </c>
      <c r="OB22" s="46">
        <v>2</v>
      </c>
      <c r="OC22" s="416">
        <v>2</v>
      </c>
      <c r="OD22" s="417">
        <v>7</v>
      </c>
      <c r="OE22" s="65">
        <v>7</v>
      </c>
      <c r="OF22" s="65"/>
      <c r="OG22" s="17">
        <f t="shared" si="228"/>
        <v>7</v>
      </c>
      <c r="OH22" s="18">
        <f t="shared" si="229"/>
        <v>7</v>
      </c>
      <c r="OI22" s="1032" t="str">
        <f t="shared" si="230"/>
        <v>7.0</v>
      </c>
      <c r="OJ22" s="22" t="str">
        <f t="shared" si="231"/>
        <v>B</v>
      </c>
      <c r="OK22" s="20">
        <f t="shared" si="232"/>
        <v>3</v>
      </c>
      <c r="OL22" s="20" t="str">
        <f t="shared" si="233"/>
        <v>3.0</v>
      </c>
      <c r="OM22" s="46">
        <v>3</v>
      </c>
      <c r="ON22" s="416">
        <v>3</v>
      </c>
      <c r="OO22" s="417">
        <v>7.1</v>
      </c>
      <c r="OP22" s="65">
        <v>7</v>
      </c>
      <c r="OQ22" s="65"/>
      <c r="OR22" s="17">
        <f t="shared" si="234"/>
        <v>7</v>
      </c>
      <c r="OS22" s="18">
        <f t="shared" si="235"/>
        <v>7</v>
      </c>
      <c r="OT22" s="1032" t="str">
        <f t="shared" si="236"/>
        <v>7.0</v>
      </c>
      <c r="OU22" s="22" t="str">
        <f t="shared" si="237"/>
        <v>B</v>
      </c>
      <c r="OV22" s="20">
        <f t="shared" si="238"/>
        <v>3</v>
      </c>
      <c r="OW22" s="20" t="str">
        <f t="shared" si="239"/>
        <v>3.0</v>
      </c>
      <c r="OX22" s="46">
        <v>4</v>
      </c>
      <c r="OY22" s="416">
        <v>4</v>
      </c>
      <c r="OZ22" s="515">
        <f t="shared" si="240"/>
        <v>16</v>
      </c>
      <c r="PA22" s="35">
        <f t="shared" si="241"/>
        <v>2.875</v>
      </c>
      <c r="PB22" s="36" t="str">
        <f t="shared" si="242"/>
        <v>2.88</v>
      </c>
      <c r="PC22" s="65" t="str">
        <f t="shared" si="243"/>
        <v>Lên lớp</v>
      </c>
      <c r="PD22" s="501">
        <f t="shared" si="244"/>
        <v>92</v>
      </c>
      <c r="PE22" s="35">
        <f t="shared" si="245"/>
        <v>2.9891304347826089</v>
      </c>
      <c r="PF22" s="36" t="str">
        <f t="shared" si="246"/>
        <v>2.99</v>
      </c>
      <c r="PG22" s="799">
        <f t="shared" si="247"/>
        <v>16</v>
      </c>
      <c r="PH22" s="1105">
        <f t="shared" si="248"/>
        <v>7.1</v>
      </c>
      <c r="PI22" s="800">
        <f t="shared" si="249"/>
        <v>2.875</v>
      </c>
      <c r="PJ22" s="801">
        <f t="shared" si="250"/>
        <v>92</v>
      </c>
      <c r="PK22" s="1107">
        <f t="shared" si="251"/>
        <v>7.4413043478260876</v>
      </c>
      <c r="PL22" s="802">
        <f t="shared" si="252"/>
        <v>2.9891304347826089</v>
      </c>
      <c r="PM22" s="65" t="str">
        <f t="shared" si="253"/>
        <v>Lên lớp</v>
      </c>
      <c r="PN22" s="454"/>
      <c r="PO22" s="417">
        <v>7.7</v>
      </c>
      <c r="PP22" s="599">
        <v>7</v>
      </c>
      <c r="PQ22" s="599"/>
      <c r="PR22" s="17">
        <f t="shared" si="254"/>
        <v>7.3</v>
      </c>
      <c r="PS22" s="18">
        <f t="shared" si="255"/>
        <v>7.3</v>
      </c>
      <c r="PT22" s="1032" t="str">
        <f t="shared" si="256"/>
        <v>7.3</v>
      </c>
      <c r="PU22" s="22" t="str">
        <f t="shared" si="257"/>
        <v>B</v>
      </c>
      <c r="PV22" s="20">
        <f t="shared" si="258"/>
        <v>3</v>
      </c>
      <c r="PW22" s="20" t="str">
        <f t="shared" si="259"/>
        <v>3.0</v>
      </c>
      <c r="PX22" s="46">
        <v>3</v>
      </c>
      <c r="PY22" s="416">
        <v>3</v>
      </c>
      <c r="PZ22" s="715">
        <v>6.4</v>
      </c>
      <c r="QA22" s="460">
        <v>6.8</v>
      </c>
      <c r="QB22" s="1080">
        <f t="shared" si="260"/>
        <v>6.6</v>
      </c>
      <c r="QC22" s="1192" t="str">
        <f t="shared" si="261"/>
        <v>6.6</v>
      </c>
      <c r="QD22" s="1147" t="str">
        <f t="shared" si="262"/>
        <v>C+</v>
      </c>
      <c r="QE22" s="1149">
        <f t="shared" si="263"/>
        <v>2.5</v>
      </c>
      <c r="QF22" s="1149" t="str">
        <f t="shared" si="264"/>
        <v>2.5</v>
      </c>
      <c r="QG22" s="1151">
        <v>5</v>
      </c>
      <c r="QH22" s="451">
        <v>5</v>
      </c>
      <c r="QI22" s="289">
        <f t="shared" si="265"/>
        <v>8</v>
      </c>
      <c r="QJ22" s="35">
        <f t="shared" si="266"/>
        <v>2.6875</v>
      </c>
      <c r="QK22" s="36" t="str">
        <f t="shared" si="267"/>
        <v>2.69</v>
      </c>
      <c r="QL22" s="1159" t="str">
        <f t="shared" si="268"/>
        <v>Lên lớp</v>
      </c>
      <c r="QM22" s="290">
        <f t="shared" si="269"/>
        <v>8</v>
      </c>
      <c r="QN22" s="291">
        <f xml:space="preserve"> (PV22*PY22+QE22*QH22)/QM22</f>
        <v>2.6875</v>
      </c>
    </row>
    <row r="23" spans="1:456" ht="18.75" customHeight="1">
      <c r="A23" s="108">
        <v>30</v>
      </c>
      <c r="B23" s="109" t="s">
        <v>156</v>
      </c>
      <c r="C23" s="146" t="s">
        <v>330</v>
      </c>
      <c r="D23" s="165" t="s">
        <v>198</v>
      </c>
      <c r="E23" s="948" t="s">
        <v>23</v>
      </c>
      <c r="F23" s="150"/>
      <c r="G23" s="161" t="s">
        <v>127</v>
      </c>
      <c r="H23" s="166" t="s">
        <v>34</v>
      </c>
      <c r="I23" s="111" t="s">
        <v>387</v>
      </c>
      <c r="J23" s="436">
        <v>7.3</v>
      </c>
      <c r="K23" s="327" t="str">
        <f t="shared" si="0"/>
        <v>7.3</v>
      </c>
      <c r="L23" s="465" t="str">
        <f t="shared" si="225"/>
        <v>B</v>
      </c>
      <c r="M23" s="466">
        <f t="shared" si="226"/>
        <v>3</v>
      </c>
      <c r="N23" s="436">
        <v>7.3</v>
      </c>
      <c r="O23" s="327" t="str">
        <f t="shared" si="1"/>
        <v>7.3</v>
      </c>
      <c r="P23" s="465" t="str">
        <f t="shared" si="2"/>
        <v>B</v>
      </c>
      <c r="Q23" s="466">
        <f t="shared" si="3"/>
        <v>3</v>
      </c>
      <c r="R23" s="12">
        <v>7.7</v>
      </c>
      <c r="S23" s="13">
        <v>9</v>
      </c>
      <c r="T23" s="14"/>
      <c r="U23" s="11">
        <f t="shared" si="4"/>
        <v>8.5</v>
      </c>
      <c r="V23" s="16">
        <f t="shared" si="5"/>
        <v>8.5</v>
      </c>
      <c r="W23" s="327" t="str">
        <f t="shared" si="6"/>
        <v>8.5</v>
      </c>
      <c r="X23" s="22" t="str">
        <f t="shared" si="7"/>
        <v>A</v>
      </c>
      <c r="Y23" s="20">
        <f t="shared" si="8"/>
        <v>4</v>
      </c>
      <c r="Z23" s="39" t="str">
        <f t="shared" si="9"/>
        <v>4.0</v>
      </c>
      <c r="AA23" s="46">
        <v>2</v>
      </c>
      <c r="AB23" s="92">
        <v>2</v>
      </c>
      <c r="AC23" s="12">
        <v>6.7</v>
      </c>
      <c r="AD23" s="13">
        <v>4</v>
      </c>
      <c r="AE23" s="14"/>
      <c r="AF23" s="11">
        <f t="shared" si="10"/>
        <v>5.0999999999999996</v>
      </c>
      <c r="AG23" s="16">
        <f t="shared" si="11"/>
        <v>5.0999999999999996</v>
      </c>
      <c r="AH23" s="327" t="str">
        <f t="shared" si="12"/>
        <v>5.1</v>
      </c>
      <c r="AI23" s="22" t="str">
        <f t="shared" si="13"/>
        <v>D+</v>
      </c>
      <c r="AJ23" s="20">
        <f t="shared" si="14"/>
        <v>1.5</v>
      </c>
      <c r="AK23" s="39" t="str">
        <f t="shared" si="15"/>
        <v>1.5</v>
      </c>
      <c r="AL23" s="8">
        <v>3</v>
      </c>
      <c r="AM23" s="298">
        <v>3</v>
      </c>
      <c r="AN23" s="12">
        <v>5</v>
      </c>
      <c r="AO23" s="13">
        <v>5</v>
      </c>
      <c r="AP23" s="14"/>
      <c r="AQ23" s="11">
        <f t="shared" si="16"/>
        <v>5</v>
      </c>
      <c r="AR23" s="16">
        <f t="shared" si="17"/>
        <v>5</v>
      </c>
      <c r="AS23" s="327" t="str">
        <f t="shared" si="18"/>
        <v>5.0</v>
      </c>
      <c r="AT23" s="22" t="str">
        <f t="shared" si="19"/>
        <v>D+</v>
      </c>
      <c r="AU23" s="20">
        <f t="shared" si="20"/>
        <v>1.5</v>
      </c>
      <c r="AV23" s="39" t="str">
        <f t="shared" si="21"/>
        <v>1.5</v>
      </c>
      <c r="AW23" s="69">
        <v>3</v>
      </c>
      <c r="AX23" s="92">
        <v>3</v>
      </c>
      <c r="AY23" s="266">
        <v>7.9</v>
      </c>
      <c r="AZ23" s="28">
        <v>6</v>
      </c>
      <c r="BA23" s="29"/>
      <c r="BB23" s="11">
        <f t="shared" si="22"/>
        <v>6.8</v>
      </c>
      <c r="BC23" s="16">
        <f t="shared" si="23"/>
        <v>6.8</v>
      </c>
      <c r="BD23" s="327" t="str">
        <f t="shared" si="24"/>
        <v>6.8</v>
      </c>
      <c r="BE23" s="22" t="str">
        <f t="shared" si="25"/>
        <v>C+</v>
      </c>
      <c r="BF23" s="20">
        <f t="shared" si="26"/>
        <v>2.5</v>
      </c>
      <c r="BG23" s="39" t="str">
        <f t="shared" si="27"/>
        <v>2.5</v>
      </c>
      <c r="BH23" s="46">
        <v>3</v>
      </c>
      <c r="BI23" s="92">
        <v>3</v>
      </c>
      <c r="BJ23" s="12">
        <v>8</v>
      </c>
      <c r="BK23" s="13">
        <v>4</v>
      </c>
      <c r="BL23" s="14"/>
      <c r="BM23" s="11">
        <f t="shared" si="28"/>
        <v>5.6</v>
      </c>
      <c r="BN23" s="16">
        <f t="shared" si="29"/>
        <v>5.6</v>
      </c>
      <c r="BO23" s="327" t="str">
        <f t="shared" si="30"/>
        <v>5.6</v>
      </c>
      <c r="BP23" s="22" t="str">
        <f t="shared" si="31"/>
        <v>C</v>
      </c>
      <c r="BQ23" s="20">
        <f t="shared" si="32"/>
        <v>2</v>
      </c>
      <c r="BR23" s="39" t="str">
        <f t="shared" si="33"/>
        <v>2.0</v>
      </c>
      <c r="BS23" s="46">
        <v>5</v>
      </c>
      <c r="BT23" s="92">
        <v>5</v>
      </c>
      <c r="BU23" s="289">
        <f t="shared" si="34"/>
        <v>16</v>
      </c>
      <c r="BV23" s="35">
        <f t="shared" si="35"/>
        <v>2.15625</v>
      </c>
      <c r="BW23" s="36" t="str">
        <f t="shared" si="36"/>
        <v>2.16</v>
      </c>
      <c r="BX23" s="37" t="str">
        <f t="shared" si="37"/>
        <v>Lên lớp</v>
      </c>
      <c r="BY23" s="290">
        <f t="shared" si="38"/>
        <v>16</v>
      </c>
      <c r="BZ23" s="291">
        <f t="shared" si="39"/>
        <v>2.15625</v>
      </c>
      <c r="CA23" s="37" t="str">
        <f t="shared" si="40"/>
        <v>Lên lớp</v>
      </c>
      <c r="CB23" s="391"/>
      <c r="CC23" s="337">
        <v>5.4</v>
      </c>
      <c r="CD23" s="65">
        <v>4</v>
      </c>
      <c r="CE23" s="65"/>
      <c r="CF23" s="17">
        <f t="shared" si="41"/>
        <v>4.5999999999999996</v>
      </c>
      <c r="CG23" s="18">
        <f t="shared" si="42"/>
        <v>4.5999999999999996</v>
      </c>
      <c r="CH23" s="323" t="str">
        <f t="shared" si="43"/>
        <v>4.6</v>
      </c>
      <c r="CI23" s="22" t="str">
        <f t="shared" si="44"/>
        <v>D</v>
      </c>
      <c r="CJ23" s="20">
        <f t="shared" si="45"/>
        <v>1</v>
      </c>
      <c r="CK23" s="20" t="str">
        <f t="shared" si="46"/>
        <v>1.0</v>
      </c>
      <c r="CL23" s="46">
        <v>3</v>
      </c>
      <c r="CM23" s="95">
        <v>3</v>
      </c>
      <c r="CN23" s="417">
        <v>5.3</v>
      </c>
      <c r="CO23" s="65">
        <v>7</v>
      </c>
      <c r="CP23" s="65"/>
      <c r="CQ23" s="17">
        <f t="shared" si="47"/>
        <v>6.3</v>
      </c>
      <c r="CR23" s="18">
        <f t="shared" si="48"/>
        <v>6.3</v>
      </c>
      <c r="CS23" s="323" t="str">
        <f t="shared" si="49"/>
        <v>6.3</v>
      </c>
      <c r="CT23" s="22" t="str">
        <f t="shared" si="50"/>
        <v>C</v>
      </c>
      <c r="CU23" s="20">
        <f t="shared" si="51"/>
        <v>2</v>
      </c>
      <c r="CV23" s="20" t="str">
        <f t="shared" si="52"/>
        <v>2.0</v>
      </c>
      <c r="CW23" s="46">
        <v>3</v>
      </c>
      <c r="CX23" s="416">
        <v>3</v>
      </c>
      <c r="CY23" s="417">
        <v>6.2</v>
      </c>
      <c r="CZ23" s="86">
        <v>8</v>
      </c>
      <c r="DA23" s="45"/>
      <c r="DB23" s="17">
        <f t="shared" si="53"/>
        <v>7.3</v>
      </c>
      <c r="DC23" s="18">
        <f t="shared" si="54"/>
        <v>7.3</v>
      </c>
      <c r="DD23" s="1028" t="str">
        <f t="shared" si="55"/>
        <v>7.3</v>
      </c>
      <c r="DE23" s="22" t="str">
        <f t="shared" si="56"/>
        <v>B</v>
      </c>
      <c r="DF23" s="20">
        <f t="shared" si="57"/>
        <v>3</v>
      </c>
      <c r="DG23" s="20" t="str">
        <f t="shared" si="58"/>
        <v>3.0</v>
      </c>
      <c r="DH23" s="46">
        <v>2</v>
      </c>
      <c r="DI23" s="416">
        <v>2</v>
      </c>
      <c r="DJ23" s="417">
        <v>7.7</v>
      </c>
      <c r="DK23" s="86">
        <v>7</v>
      </c>
      <c r="DL23" s="45"/>
      <c r="DM23" s="17">
        <f t="shared" si="59"/>
        <v>7.3</v>
      </c>
      <c r="DN23" s="18">
        <f t="shared" si="60"/>
        <v>7.3</v>
      </c>
      <c r="DO23" s="1028" t="str">
        <f t="shared" si="61"/>
        <v>7.3</v>
      </c>
      <c r="DP23" s="22" t="str">
        <f t="shared" si="62"/>
        <v>B</v>
      </c>
      <c r="DQ23" s="20">
        <f t="shared" si="63"/>
        <v>3</v>
      </c>
      <c r="DR23" s="20" t="str">
        <f t="shared" si="64"/>
        <v>3.0</v>
      </c>
      <c r="DS23" s="46">
        <v>3</v>
      </c>
      <c r="DT23" s="416">
        <v>3</v>
      </c>
      <c r="DU23" s="417">
        <v>7.4</v>
      </c>
      <c r="DV23" s="86">
        <v>6</v>
      </c>
      <c r="DW23" s="45"/>
      <c r="DX23" s="17">
        <f t="shared" si="65"/>
        <v>6.6</v>
      </c>
      <c r="DY23" s="18">
        <f t="shared" si="66"/>
        <v>6.6</v>
      </c>
      <c r="DZ23" s="1028" t="str">
        <f t="shared" si="67"/>
        <v>6.6</v>
      </c>
      <c r="EA23" s="22" t="str">
        <f t="shared" si="68"/>
        <v>C+</v>
      </c>
      <c r="EB23" s="20">
        <f t="shared" si="69"/>
        <v>2.5</v>
      </c>
      <c r="EC23" s="20" t="str">
        <f t="shared" si="70"/>
        <v>2.5</v>
      </c>
      <c r="ED23" s="46">
        <v>2</v>
      </c>
      <c r="EE23" s="416">
        <v>2</v>
      </c>
      <c r="EF23" s="417">
        <v>7.8</v>
      </c>
      <c r="EG23" s="86">
        <v>9</v>
      </c>
      <c r="EH23" s="45"/>
      <c r="EI23" s="17">
        <f t="shared" si="71"/>
        <v>8.5</v>
      </c>
      <c r="EJ23" s="18">
        <f t="shared" si="72"/>
        <v>8.5</v>
      </c>
      <c r="EK23" s="1028" t="str">
        <f t="shared" si="73"/>
        <v>8.5</v>
      </c>
      <c r="EL23" s="22" t="str">
        <f t="shared" si="74"/>
        <v>A</v>
      </c>
      <c r="EM23" s="20">
        <f t="shared" si="75"/>
        <v>4</v>
      </c>
      <c r="EN23" s="20" t="str">
        <f t="shared" si="76"/>
        <v>4.0</v>
      </c>
      <c r="EO23" s="46">
        <v>2</v>
      </c>
      <c r="EP23" s="416">
        <v>2</v>
      </c>
      <c r="EQ23" s="417">
        <v>6</v>
      </c>
      <c r="ER23" s="86">
        <v>2</v>
      </c>
      <c r="ES23" s="65">
        <v>8</v>
      </c>
      <c r="ET23" s="17">
        <f t="shared" si="77"/>
        <v>3.6</v>
      </c>
      <c r="EU23" s="18">
        <f t="shared" si="78"/>
        <v>7.2</v>
      </c>
      <c r="EV23" s="1028" t="str">
        <f t="shared" si="79"/>
        <v>7.2</v>
      </c>
      <c r="EW23" s="22" t="str">
        <f t="shared" si="80"/>
        <v>B</v>
      </c>
      <c r="EX23" s="20">
        <f t="shared" si="81"/>
        <v>3</v>
      </c>
      <c r="EY23" s="20" t="str">
        <f t="shared" si="82"/>
        <v>3.0</v>
      </c>
      <c r="EZ23" s="46">
        <v>2</v>
      </c>
      <c r="FA23" s="416">
        <v>2</v>
      </c>
      <c r="FB23" s="515">
        <f t="shared" si="83"/>
        <v>17</v>
      </c>
      <c r="FC23" s="35">
        <f t="shared" si="84"/>
        <v>2.5294117647058822</v>
      </c>
      <c r="FD23" s="36" t="str">
        <f t="shared" si="85"/>
        <v>2.53</v>
      </c>
      <c r="FE23" s="86" t="str">
        <f t="shared" si="86"/>
        <v>Lên lớp</v>
      </c>
      <c r="FF23" s="501">
        <f t="shared" si="87"/>
        <v>33</v>
      </c>
      <c r="FG23" s="35">
        <f t="shared" si="88"/>
        <v>2.3484848484848486</v>
      </c>
      <c r="FH23" s="36" t="str">
        <f t="shared" si="89"/>
        <v>2.35</v>
      </c>
      <c r="FI23" s="530">
        <f t="shared" si="90"/>
        <v>33</v>
      </c>
      <c r="FJ23" s="502">
        <f t="shared" si="91"/>
        <v>2.3484848484848486</v>
      </c>
      <c r="FK23" s="503" t="str">
        <f t="shared" si="92"/>
        <v>Lên lớp</v>
      </c>
      <c r="FL23" s="542"/>
      <c r="FM23" s="417">
        <v>7.2</v>
      </c>
      <c r="FN23" s="86">
        <v>6</v>
      </c>
      <c r="FO23" s="65"/>
      <c r="FP23" s="17">
        <f t="shared" si="93"/>
        <v>6.5</v>
      </c>
      <c r="FQ23" s="18">
        <f t="shared" si="94"/>
        <v>6.5</v>
      </c>
      <c r="FR23" s="1028" t="str">
        <f t="shared" si="95"/>
        <v>6.5</v>
      </c>
      <c r="FS23" s="22" t="str">
        <f t="shared" si="96"/>
        <v>C+</v>
      </c>
      <c r="FT23" s="20">
        <f t="shared" si="97"/>
        <v>2.5</v>
      </c>
      <c r="FU23" s="20" t="str">
        <f t="shared" si="98"/>
        <v>2.5</v>
      </c>
      <c r="FV23" s="46">
        <v>2</v>
      </c>
      <c r="FW23" s="416">
        <v>2</v>
      </c>
      <c r="FX23" s="585">
        <v>6.7</v>
      </c>
      <c r="FY23" s="604">
        <v>7</v>
      </c>
      <c r="FZ23" s="604"/>
      <c r="GA23" s="17">
        <f t="shared" si="99"/>
        <v>6.9</v>
      </c>
      <c r="GB23" s="18">
        <f t="shared" si="100"/>
        <v>6.9</v>
      </c>
      <c r="GC23" s="1029" t="str">
        <f t="shared" si="101"/>
        <v>6.9</v>
      </c>
      <c r="GD23" s="22" t="str">
        <f t="shared" si="102"/>
        <v>C+</v>
      </c>
      <c r="GE23" s="20">
        <f t="shared" si="103"/>
        <v>2.5</v>
      </c>
      <c r="GF23" s="20" t="str">
        <f t="shared" si="104"/>
        <v>2.5</v>
      </c>
      <c r="GG23" s="46">
        <v>2</v>
      </c>
      <c r="GH23" s="416">
        <v>2</v>
      </c>
      <c r="GI23" s="417">
        <v>7</v>
      </c>
      <c r="GJ23" s="65">
        <v>9</v>
      </c>
      <c r="GK23" s="65"/>
      <c r="GL23" s="17">
        <f t="shared" si="105"/>
        <v>8.1999999999999993</v>
      </c>
      <c r="GM23" s="18">
        <f t="shared" si="106"/>
        <v>8.1999999999999993</v>
      </c>
      <c r="GN23" s="1029" t="str">
        <f t="shared" si="107"/>
        <v>8.2</v>
      </c>
      <c r="GO23" s="22" t="str">
        <f t="shared" si="108"/>
        <v>B+</v>
      </c>
      <c r="GP23" s="20">
        <f t="shared" si="109"/>
        <v>3.5</v>
      </c>
      <c r="GQ23" s="20" t="str">
        <f t="shared" si="110"/>
        <v>3.5</v>
      </c>
      <c r="GR23" s="46">
        <v>3</v>
      </c>
      <c r="GS23" s="416">
        <v>3</v>
      </c>
      <c r="GT23" s="417">
        <v>5.4</v>
      </c>
      <c r="GU23" s="599">
        <v>7</v>
      </c>
      <c r="GV23" s="599"/>
      <c r="GW23" s="17">
        <f t="shared" si="111"/>
        <v>6.4</v>
      </c>
      <c r="GX23" s="18">
        <f t="shared" si="112"/>
        <v>6.4</v>
      </c>
      <c r="GY23" s="1028" t="str">
        <f t="shared" si="113"/>
        <v>6.4</v>
      </c>
      <c r="GZ23" s="22" t="str">
        <f t="shared" si="114"/>
        <v>C</v>
      </c>
      <c r="HA23" s="20">
        <f t="shared" si="115"/>
        <v>2</v>
      </c>
      <c r="HB23" s="20" t="str">
        <f t="shared" si="116"/>
        <v>2.0</v>
      </c>
      <c r="HC23" s="46">
        <v>4</v>
      </c>
      <c r="HD23" s="416">
        <v>4</v>
      </c>
      <c r="HE23" s="417">
        <v>8</v>
      </c>
      <c r="HF23" s="65">
        <v>8</v>
      </c>
      <c r="HG23" s="65"/>
      <c r="HH23" s="17">
        <f t="shared" si="117"/>
        <v>8</v>
      </c>
      <c r="HI23" s="18">
        <f t="shared" si="118"/>
        <v>8</v>
      </c>
      <c r="HJ23" s="1029" t="str">
        <f t="shared" si="119"/>
        <v>8.0</v>
      </c>
      <c r="HK23" s="22" t="str">
        <f t="shared" si="120"/>
        <v>B+</v>
      </c>
      <c r="HL23" s="20">
        <f t="shared" si="121"/>
        <v>3.5</v>
      </c>
      <c r="HM23" s="20" t="str">
        <f t="shared" si="122"/>
        <v>3.5</v>
      </c>
      <c r="HN23" s="46">
        <v>2</v>
      </c>
      <c r="HO23" s="416">
        <v>2</v>
      </c>
      <c r="HP23" s="660">
        <v>7.4</v>
      </c>
      <c r="HQ23" s="599">
        <v>7</v>
      </c>
      <c r="HR23" s="599"/>
      <c r="HS23" s="17">
        <f t="shared" si="123"/>
        <v>7.2</v>
      </c>
      <c r="HT23" s="18">
        <f t="shared" si="124"/>
        <v>7.2</v>
      </c>
      <c r="HU23" s="1028" t="str">
        <f t="shared" si="125"/>
        <v>7.2</v>
      </c>
      <c r="HV23" s="22" t="str">
        <f t="shared" si="126"/>
        <v>B</v>
      </c>
      <c r="HW23" s="20">
        <f t="shared" si="127"/>
        <v>3</v>
      </c>
      <c r="HX23" s="20" t="str">
        <f t="shared" si="128"/>
        <v>3.0</v>
      </c>
      <c r="HY23" s="46">
        <v>3</v>
      </c>
      <c r="HZ23" s="416">
        <v>3</v>
      </c>
      <c r="IA23" s="660">
        <v>7.2</v>
      </c>
      <c r="IB23" s="599">
        <v>6</v>
      </c>
      <c r="IC23" s="599"/>
      <c r="ID23" s="17">
        <f t="shared" si="129"/>
        <v>6.5</v>
      </c>
      <c r="IE23" s="18">
        <f t="shared" si="130"/>
        <v>6.5</v>
      </c>
      <c r="IF23" s="1029" t="str">
        <f t="shared" si="131"/>
        <v>6.5</v>
      </c>
      <c r="IG23" s="22" t="str">
        <f t="shared" si="132"/>
        <v>C+</v>
      </c>
      <c r="IH23" s="20">
        <f t="shared" si="133"/>
        <v>2.5</v>
      </c>
      <c r="II23" s="20" t="str">
        <f t="shared" si="134"/>
        <v>2.5</v>
      </c>
      <c r="IJ23" s="46">
        <v>3</v>
      </c>
      <c r="IK23" s="416">
        <v>3</v>
      </c>
      <c r="IL23" s="417">
        <v>7</v>
      </c>
      <c r="IM23" s="599">
        <v>7</v>
      </c>
      <c r="IN23" s="599"/>
      <c r="IO23" s="17">
        <f t="shared" si="135"/>
        <v>7</v>
      </c>
      <c r="IP23" s="18">
        <f t="shared" si="136"/>
        <v>7</v>
      </c>
      <c r="IQ23" s="1028" t="str">
        <f t="shared" si="137"/>
        <v>7.0</v>
      </c>
      <c r="IR23" s="22" t="str">
        <f t="shared" si="138"/>
        <v>B</v>
      </c>
      <c r="IS23" s="20">
        <f t="shared" si="139"/>
        <v>3</v>
      </c>
      <c r="IT23" s="20" t="str">
        <f t="shared" si="140"/>
        <v>3.0</v>
      </c>
      <c r="IU23" s="46">
        <v>4</v>
      </c>
      <c r="IV23" s="416">
        <v>4</v>
      </c>
      <c r="IW23" s="515">
        <f t="shared" si="141"/>
        <v>23</v>
      </c>
      <c r="IX23" s="35">
        <f t="shared" si="142"/>
        <v>2.7826086956521738</v>
      </c>
      <c r="IY23" s="36" t="str">
        <f t="shared" si="143"/>
        <v>2.78</v>
      </c>
      <c r="IZ23" s="37" t="str">
        <f t="shared" si="144"/>
        <v>Lên lớp</v>
      </c>
      <c r="JA23" s="501">
        <f t="shared" si="145"/>
        <v>56</v>
      </c>
      <c r="JB23" s="690">
        <f t="shared" si="146"/>
        <v>2.5267857142857144</v>
      </c>
      <c r="JC23" s="36" t="str">
        <f t="shared" si="147"/>
        <v>2.53</v>
      </c>
      <c r="JD23" s="290">
        <f t="shared" si="148"/>
        <v>23</v>
      </c>
      <c r="JE23" s="291">
        <f t="shared" si="149"/>
        <v>2.7826086956521738</v>
      </c>
      <c r="JF23" s="679">
        <f t="shared" si="150"/>
        <v>56</v>
      </c>
      <c r="JG23" s="680">
        <f t="shared" si="151"/>
        <v>2.5267857142857144</v>
      </c>
      <c r="JH23" s="37" t="str">
        <f t="shared" si="152"/>
        <v>Lên lớp</v>
      </c>
      <c r="JJ23" s="417">
        <v>7.8</v>
      </c>
      <c r="JK23" s="65">
        <v>6</v>
      </c>
      <c r="JL23" s="65"/>
      <c r="JM23" s="17">
        <f t="shared" si="153"/>
        <v>6.7</v>
      </c>
      <c r="JN23" s="18">
        <f t="shared" si="154"/>
        <v>6.7</v>
      </c>
      <c r="JO23" s="1028" t="str">
        <f t="shared" si="155"/>
        <v>6.7</v>
      </c>
      <c r="JP23" s="22" t="str">
        <f t="shared" si="156"/>
        <v>C+</v>
      </c>
      <c r="JQ23" s="20">
        <f t="shared" si="157"/>
        <v>2.5</v>
      </c>
      <c r="JR23" s="20" t="str">
        <f t="shared" si="158"/>
        <v>2.5</v>
      </c>
      <c r="JS23" s="46">
        <v>2</v>
      </c>
      <c r="JT23" s="416">
        <v>2</v>
      </c>
      <c r="JU23" s="660">
        <v>8.4</v>
      </c>
      <c r="JV23" s="65">
        <v>8</v>
      </c>
      <c r="JW23" s="65"/>
      <c r="JX23" s="17">
        <f t="shared" si="159"/>
        <v>8.1999999999999993</v>
      </c>
      <c r="JY23" s="18">
        <f t="shared" si="160"/>
        <v>8.1999999999999993</v>
      </c>
      <c r="JZ23" s="1028" t="str">
        <f t="shared" si="161"/>
        <v>8.2</v>
      </c>
      <c r="KA23" s="22" t="str">
        <f t="shared" si="162"/>
        <v>B+</v>
      </c>
      <c r="KB23" s="20">
        <f t="shared" si="163"/>
        <v>3.5</v>
      </c>
      <c r="KC23" s="20" t="str">
        <f t="shared" si="164"/>
        <v>3.5</v>
      </c>
      <c r="KD23" s="46">
        <v>4</v>
      </c>
      <c r="KE23" s="416">
        <v>4</v>
      </c>
      <c r="KF23" s="417">
        <v>7.9</v>
      </c>
      <c r="KG23" s="65">
        <v>6</v>
      </c>
      <c r="KH23" s="934">
        <v>7</v>
      </c>
      <c r="KI23" s="17">
        <f t="shared" si="165"/>
        <v>6.8</v>
      </c>
      <c r="KJ23" s="18">
        <f t="shared" si="166"/>
        <v>7.4</v>
      </c>
      <c r="KK23" s="1029" t="str">
        <f t="shared" si="167"/>
        <v>7.4</v>
      </c>
      <c r="KL23" s="22" t="str">
        <f t="shared" si="168"/>
        <v>B</v>
      </c>
      <c r="KM23" s="20">
        <f t="shared" si="169"/>
        <v>3</v>
      </c>
      <c r="KN23" s="20" t="str">
        <f t="shared" si="170"/>
        <v>3.0</v>
      </c>
      <c r="KO23" s="46">
        <v>4</v>
      </c>
      <c r="KP23" s="416">
        <v>4</v>
      </c>
      <c r="KQ23" s="417">
        <v>7.7</v>
      </c>
      <c r="KR23" s="65">
        <v>5</v>
      </c>
      <c r="KS23" s="65"/>
      <c r="KT23" s="17">
        <f t="shared" si="171"/>
        <v>6.1</v>
      </c>
      <c r="KU23" s="18">
        <f t="shared" si="172"/>
        <v>6.1</v>
      </c>
      <c r="KV23" s="1028" t="str">
        <f t="shared" si="173"/>
        <v>6.1</v>
      </c>
      <c r="KW23" s="22" t="str">
        <f t="shared" si="174"/>
        <v>C</v>
      </c>
      <c r="KX23" s="20">
        <f t="shared" si="175"/>
        <v>2</v>
      </c>
      <c r="KY23" s="20" t="str">
        <f t="shared" si="176"/>
        <v>2.0</v>
      </c>
      <c r="KZ23" s="46">
        <v>3</v>
      </c>
      <c r="LA23" s="416">
        <v>3</v>
      </c>
      <c r="LB23" s="417">
        <v>7.3</v>
      </c>
      <c r="LC23" s="65">
        <v>8</v>
      </c>
      <c r="LD23" s="65"/>
      <c r="LE23" s="17">
        <f t="shared" si="177"/>
        <v>7.7</v>
      </c>
      <c r="LF23" s="18">
        <f t="shared" si="178"/>
        <v>7.7</v>
      </c>
      <c r="LG23" s="1029" t="str">
        <f t="shared" si="179"/>
        <v>7.7</v>
      </c>
      <c r="LH23" s="22" t="str">
        <f t="shared" si="180"/>
        <v>B</v>
      </c>
      <c r="LI23" s="20">
        <f t="shared" si="181"/>
        <v>3</v>
      </c>
      <c r="LJ23" s="20" t="str">
        <f t="shared" si="182"/>
        <v>3.0</v>
      </c>
      <c r="LK23" s="46">
        <v>2</v>
      </c>
      <c r="LL23" s="416">
        <v>2</v>
      </c>
      <c r="LM23" s="417">
        <v>7.4</v>
      </c>
      <c r="LN23" s="599">
        <v>7</v>
      </c>
      <c r="LO23" s="599"/>
      <c r="LP23" s="17">
        <f t="shared" si="183"/>
        <v>7.2</v>
      </c>
      <c r="LQ23" s="18">
        <f t="shared" si="184"/>
        <v>7.2</v>
      </c>
      <c r="LR23" s="1028" t="str">
        <f t="shared" si="185"/>
        <v>7.2</v>
      </c>
      <c r="LS23" s="22" t="str">
        <f t="shared" si="186"/>
        <v>B</v>
      </c>
      <c r="LT23" s="20">
        <f t="shared" si="187"/>
        <v>3</v>
      </c>
      <c r="LU23" s="20" t="str">
        <f t="shared" si="188"/>
        <v>3.0</v>
      </c>
      <c r="LV23" s="46">
        <v>2</v>
      </c>
      <c r="LW23" s="416">
        <v>2</v>
      </c>
      <c r="LX23" s="417">
        <v>7.4</v>
      </c>
      <c r="LY23" s="65">
        <v>8</v>
      </c>
      <c r="LZ23" s="65"/>
      <c r="MA23" s="17">
        <f t="shared" si="189"/>
        <v>7.8</v>
      </c>
      <c r="MB23" s="18">
        <f t="shared" si="190"/>
        <v>7.8</v>
      </c>
      <c r="MC23" s="1028" t="str">
        <f t="shared" si="191"/>
        <v>7.8</v>
      </c>
      <c r="MD23" s="22" t="str">
        <f t="shared" si="192"/>
        <v>B</v>
      </c>
      <c r="ME23" s="20">
        <f t="shared" si="193"/>
        <v>3</v>
      </c>
      <c r="MF23" s="20" t="str">
        <f t="shared" si="194"/>
        <v>3.0</v>
      </c>
      <c r="MG23" s="46">
        <v>3</v>
      </c>
      <c r="MH23" s="416">
        <v>3</v>
      </c>
      <c r="MI23" s="515">
        <f t="shared" si="195"/>
        <v>20</v>
      </c>
      <c r="MJ23" s="35">
        <f t="shared" si="196"/>
        <v>2.9</v>
      </c>
      <c r="MK23" s="36" t="str">
        <f t="shared" si="197"/>
        <v>2.90</v>
      </c>
      <c r="ML23" s="65" t="str">
        <f t="shared" si="198"/>
        <v>Lên lớp</v>
      </c>
      <c r="MM23" s="501">
        <f t="shared" si="199"/>
        <v>76</v>
      </c>
      <c r="MN23" s="35">
        <f t="shared" si="200"/>
        <v>2.625</v>
      </c>
      <c r="MO23" s="36" t="str">
        <f t="shared" si="201"/>
        <v>2.63</v>
      </c>
      <c r="MP23" s="799">
        <f t="shared" si="202"/>
        <v>20</v>
      </c>
      <c r="MQ23" s="800">
        <f t="shared" si="203"/>
        <v>2.9</v>
      </c>
      <c r="MR23" s="801">
        <f t="shared" si="204"/>
        <v>76</v>
      </c>
      <c r="MS23" s="1031">
        <f t="shared" si="205"/>
        <v>6.8276315789473685</v>
      </c>
      <c r="MT23" s="802">
        <f t="shared" si="206"/>
        <v>2.625</v>
      </c>
      <c r="MU23" s="65" t="str">
        <f t="shared" si="207"/>
        <v>Lên lớp</v>
      </c>
      <c r="MV23" s="225"/>
      <c r="MW23" s="417">
        <v>8.6</v>
      </c>
      <c r="MX23" s="65">
        <v>9</v>
      </c>
      <c r="MY23" s="65"/>
      <c r="MZ23" s="17">
        <f t="shared" si="208"/>
        <v>8.8000000000000007</v>
      </c>
      <c r="NA23" s="18">
        <f t="shared" si="209"/>
        <v>8.8000000000000007</v>
      </c>
      <c r="NB23" s="1032" t="str">
        <f t="shared" si="210"/>
        <v>8.8</v>
      </c>
      <c r="NC23" s="22" t="str">
        <f t="shared" si="211"/>
        <v>A</v>
      </c>
      <c r="ND23" s="20">
        <f t="shared" si="212"/>
        <v>4</v>
      </c>
      <c r="NE23" s="20" t="str">
        <f t="shared" si="213"/>
        <v>4.0</v>
      </c>
      <c r="NF23" s="46">
        <v>4</v>
      </c>
      <c r="NG23" s="416">
        <v>4</v>
      </c>
      <c r="NH23" s="417">
        <v>7.7</v>
      </c>
      <c r="NI23" s="65">
        <v>6</v>
      </c>
      <c r="NJ23" s="65"/>
      <c r="NK23" s="17">
        <f t="shared" si="214"/>
        <v>6.7</v>
      </c>
      <c r="NL23" s="18">
        <f t="shared" si="215"/>
        <v>6.7</v>
      </c>
      <c r="NM23" s="1029" t="str">
        <f t="shared" si="216"/>
        <v>6.7</v>
      </c>
      <c r="NN23" s="22" t="str">
        <f t="shared" si="217"/>
        <v>C+</v>
      </c>
      <c r="NO23" s="20">
        <f t="shared" si="218"/>
        <v>2.5</v>
      </c>
      <c r="NP23" s="20" t="str">
        <f t="shared" si="219"/>
        <v>2.5</v>
      </c>
      <c r="NQ23" s="46">
        <v>3</v>
      </c>
      <c r="NR23" s="416">
        <v>3</v>
      </c>
      <c r="NS23" s="417">
        <v>9.4</v>
      </c>
      <c r="NT23" s="65">
        <v>9</v>
      </c>
      <c r="NU23" s="65"/>
      <c r="NV23" s="17">
        <f t="shared" si="220"/>
        <v>9.1999999999999993</v>
      </c>
      <c r="NW23" s="18">
        <f t="shared" si="221"/>
        <v>9.1999999999999993</v>
      </c>
      <c r="NX23" s="1029" t="str">
        <f t="shared" si="227"/>
        <v>9.2</v>
      </c>
      <c r="NY23" s="22" t="str">
        <f t="shared" si="222"/>
        <v>A</v>
      </c>
      <c r="NZ23" s="20">
        <f t="shared" si="223"/>
        <v>4</v>
      </c>
      <c r="OA23" s="20" t="str">
        <f t="shared" si="224"/>
        <v>4.0</v>
      </c>
      <c r="OB23" s="46">
        <v>2</v>
      </c>
      <c r="OC23" s="416">
        <v>2</v>
      </c>
      <c r="OD23" s="417">
        <v>8</v>
      </c>
      <c r="OE23" s="65">
        <v>8</v>
      </c>
      <c r="OF23" s="65"/>
      <c r="OG23" s="17">
        <f t="shared" si="228"/>
        <v>8</v>
      </c>
      <c r="OH23" s="18">
        <f t="shared" si="229"/>
        <v>8</v>
      </c>
      <c r="OI23" s="1032" t="str">
        <f t="shared" si="230"/>
        <v>8.0</v>
      </c>
      <c r="OJ23" s="22" t="str">
        <f t="shared" si="231"/>
        <v>B+</v>
      </c>
      <c r="OK23" s="20">
        <f t="shared" si="232"/>
        <v>3.5</v>
      </c>
      <c r="OL23" s="20" t="str">
        <f t="shared" si="233"/>
        <v>3.5</v>
      </c>
      <c r="OM23" s="46">
        <v>3</v>
      </c>
      <c r="ON23" s="416">
        <v>3</v>
      </c>
      <c r="OO23" s="417">
        <v>9</v>
      </c>
      <c r="OP23" s="65">
        <v>9</v>
      </c>
      <c r="OQ23" s="65"/>
      <c r="OR23" s="17">
        <f t="shared" si="234"/>
        <v>9</v>
      </c>
      <c r="OS23" s="18">
        <f t="shared" si="235"/>
        <v>9</v>
      </c>
      <c r="OT23" s="1032" t="str">
        <f t="shared" si="236"/>
        <v>9.0</v>
      </c>
      <c r="OU23" s="22" t="str">
        <f t="shared" si="237"/>
        <v>A</v>
      </c>
      <c r="OV23" s="20">
        <f t="shared" si="238"/>
        <v>4</v>
      </c>
      <c r="OW23" s="20" t="str">
        <f t="shared" si="239"/>
        <v>4.0</v>
      </c>
      <c r="OX23" s="46">
        <v>4</v>
      </c>
      <c r="OY23" s="416">
        <v>4</v>
      </c>
      <c r="OZ23" s="515">
        <f t="shared" si="240"/>
        <v>16</v>
      </c>
      <c r="PA23" s="35">
        <f t="shared" si="241"/>
        <v>3.625</v>
      </c>
      <c r="PB23" s="36" t="str">
        <f t="shared" si="242"/>
        <v>3.63</v>
      </c>
      <c r="PC23" s="65" t="str">
        <f t="shared" si="243"/>
        <v>Lên lớp</v>
      </c>
      <c r="PD23" s="501">
        <f t="shared" si="244"/>
        <v>92</v>
      </c>
      <c r="PE23" s="35">
        <f t="shared" si="245"/>
        <v>2.7989130434782608</v>
      </c>
      <c r="PF23" s="36" t="str">
        <f t="shared" si="246"/>
        <v>2.80</v>
      </c>
      <c r="PG23" s="799">
        <f t="shared" si="247"/>
        <v>16</v>
      </c>
      <c r="PH23" s="1105">
        <f t="shared" si="248"/>
        <v>8.3562499999999993</v>
      </c>
      <c r="PI23" s="800">
        <f t="shared" si="249"/>
        <v>3.625</v>
      </c>
      <c r="PJ23" s="801">
        <f t="shared" si="250"/>
        <v>92</v>
      </c>
      <c r="PK23" s="1107">
        <f t="shared" si="251"/>
        <v>7.0934782608695643</v>
      </c>
      <c r="PL23" s="802">
        <f t="shared" si="252"/>
        <v>2.7989130434782608</v>
      </c>
      <c r="PM23" s="65" t="str">
        <f t="shared" si="253"/>
        <v>Lên lớp</v>
      </c>
      <c r="PN23" s="454"/>
      <c r="PO23" s="417">
        <v>7.7</v>
      </c>
      <c r="PP23" s="599">
        <v>8</v>
      </c>
      <c r="PQ23" s="599"/>
      <c r="PR23" s="17">
        <f t="shared" si="254"/>
        <v>7.9</v>
      </c>
      <c r="PS23" s="18">
        <f t="shared" si="255"/>
        <v>7.9</v>
      </c>
      <c r="PT23" s="1032" t="str">
        <f t="shared" si="256"/>
        <v>7.9</v>
      </c>
      <c r="PU23" s="22" t="str">
        <f t="shared" si="257"/>
        <v>B</v>
      </c>
      <c r="PV23" s="20">
        <f t="shared" si="258"/>
        <v>3</v>
      </c>
      <c r="PW23" s="20" t="str">
        <f t="shared" si="259"/>
        <v>3.0</v>
      </c>
      <c r="PX23" s="46">
        <v>3</v>
      </c>
      <c r="PY23" s="416">
        <v>3</v>
      </c>
      <c r="PZ23" s="715">
        <v>8.4</v>
      </c>
      <c r="QA23" s="460">
        <v>8</v>
      </c>
      <c r="QB23" s="1080">
        <f t="shared" si="260"/>
        <v>8.1999999999999993</v>
      </c>
      <c r="QC23" s="1192" t="str">
        <f t="shared" si="261"/>
        <v>8.2</v>
      </c>
      <c r="QD23" s="1147" t="str">
        <f t="shared" si="262"/>
        <v>B+</v>
      </c>
      <c r="QE23" s="1149">
        <f t="shared" si="263"/>
        <v>3.5</v>
      </c>
      <c r="QF23" s="1149" t="str">
        <f t="shared" si="264"/>
        <v>3.5</v>
      </c>
      <c r="QG23" s="1151">
        <v>5</v>
      </c>
      <c r="QH23" s="451">
        <v>5</v>
      </c>
      <c r="QI23" s="289">
        <f t="shared" si="265"/>
        <v>8</v>
      </c>
      <c r="QJ23" s="35">
        <f t="shared" si="266"/>
        <v>3.3125</v>
      </c>
      <c r="QK23" s="36" t="str">
        <f t="shared" si="267"/>
        <v>3.31</v>
      </c>
      <c r="QL23" s="1159" t="str">
        <f t="shared" si="268"/>
        <v>Lên lớp</v>
      </c>
      <c r="QM23" s="290">
        <f t="shared" si="269"/>
        <v>8</v>
      </c>
      <c r="QN23" s="291">
        <f xml:space="preserve"> (PV23*PY23+QE23*QH23)/QM23</f>
        <v>3.3125</v>
      </c>
    </row>
    <row r="24" spans="1:456" ht="18.75" customHeight="1">
      <c r="A24" s="108">
        <v>31</v>
      </c>
      <c r="B24" s="109" t="s">
        <v>156</v>
      </c>
      <c r="C24" s="146" t="s">
        <v>331</v>
      </c>
      <c r="D24" s="162" t="s">
        <v>176</v>
      </c>
      <c r="E24" s="163" t="s">
        <v>26</v>
      </c>
      <c r="F24" s="150"/>
      <c r="G24" s="164" t="s">
        <v>249</v>
      </c>
      <c r="H24" s="166" t="s">
        <v>34</v>
      </c>
      <c r="I24" s="111" t="s">
        <v>381</v>
      </c>
      <c r="J24" s="436">
        <v>7.5</v>
      </c>
      <c r="K24" s="327" t="str">
        <f t="shared" si="0"/>
        <v>7.5</v>
      </c>
      <c r="L24" s="465" t="str">
        <f t="shared" si="225"/>
        <v>B</v>
      </c>
      <c r="M24" s="466">
        <f t="shared" si="226"/>
        <v>3</v>
      </c>
      <c r="N24" s="436">
        <v>6.7</v>
      </c>
      <c r="O24" s="327" t="str">
        <f t="shared" si="1"/>
        <v>6.7</v>
      </c>
      <c r="P24" s="465" t="str">
        <f t="shared" si="2"/>
        <v>C+</v>
      </c>
      <c r="Q24" s="466">
        <f t="shared" si="3"/>
        <v>2.5</v>
      </c>
      <c r="R24" s="12">
        <v>7.7</v>
      </c>
      <c r="S24" s="13">
        <v>7</v>
      </c>
      <c r="T24" s="14"/>
      <c r="U24" s="11">
        <f t="shared" si="4"/>
        <v>7.3</v>
      </c>
      <c r="V24" s="16">
        <f t="shared" si="5"/>
        <v>7.3</v>
      </c>
      <c r="W24" s="327" t="str">
        <f t="shared" si="6"/>
        <v>7.3</v>
      </c>
      <c r="X24" s="22" t="str">
        <f t="shared" si="7"/>
        <v>B</v>
      </c>
      <c r="Y24" s="20">
        <f t="shared" si="8"/>
        <v>3</v>
      </c>
      <c r="Z24" s="39" t="str">
        <f t="shared" si="9"/>
        <v>3.0</v>
      </c>
      <c r="AA24" s="46">
        <v>2</v>
      </c>
      <c r="AB24" s="92">
        <v>2</v>
      </c>
      <c r="AC24" s="12">
        <v>7.3</v>
      </c>
      <c r="AD24" s="13">
        <v>3</v>
      </c>
      <c r="AE24" s="14"/>
      <c r="AF24" s="11">
        <f t="shared" si="10"/>
        <v>4.7</v>
      </c>
      <c r="AG24" s="16">
        <f t="shared" si="11"/>
        <v>4.7</v>
      </c>
      <c r="AH24" s="327" t="str">
        <f t="shared" si="12"/>
        <v>4.7</v>
      </c>
      <c r="AI24" s="22" t="str">
        <f t="shared" si="13"/>
        <v>D</v>
      </c>
      <c r="AJ24" s="20">
        <f t="shared" si="14"/>
        <v>1</v>
      </c>
      <c r="AK24" s="39" t="str">
        <f t="shared" si="15"/>
        <v>1.0</v>
      </c>
      <c r="AL24" s="8">
        <v>3</v>
      </c>
      <c r="AM24" s="298">
        <v>3</v>
      </c>
      <c r="AN24" s="429">
        <v>7.2</v>
      </c>
      <c r="AO24" s="430">
        <v>6</v>
      </c>
      <c r="AP24" s="431"/>
      <c r="AQ24" s="424">
        <f t="shared" si="16"/>
        <v>6.5</v>
      </c>
      <c r="AR24" s="425">
        <f t="shared" si="17"/>
        <v>6.5</v>
      </c>
      <c r="AS24" s="327" t="str">
        <f t="shared" si="18"/>
        <v>6.5</v>
      </c>
      <c r="AT24" s="669" t="str">
        <f t="shared" si="19"/>
        <v>C+</v>
      </c>
      <c r="AU24" s="20">
        <f t="shared" si="20"/>
        <v>2.5</v>
      </c>
      <c r="AV24" s="39" t="str">
        <f t="shared" si="21"/>
        <v>2.5</v>
      </c>
      <c r="AW24" s="69">
        <v>3</v>
      </c>
      <c r="AX24" s="92">
        <v>3</v>
      </c>
      <c r="AY24" s="266">
        <v>6.4</v>
      </c>
      <c r="AZ24" s="28">
        <v>4</v>
      </c>
      <c r="BA24" s="29"/>
      <c r="BB24" s="11">
        <f t="shared" si="22"/>
        <v>5</v>
      </c>
      <c r="BC24" s="16">
        <f t="shared" si="23"/>
        <v>5</v>
      </c>
      <c r="BD24" s="327" t="str">
        <f t="shared" si="24"/>
        <v>5.0</v>
      </c>
      <c r="BE24" s="22" t="str">
        <f t="shared" si="25"/>
        <v>D+</v>
      </c>
      <c r="BF24" s="20">
        <f t="shared" si="26"/>
        <v>1.5</v>
      </c>
      <c r="BG24" s="39" t="str">
        <f t="shared" si="27"/>
        <v>1.5</v>
      </c>
      <c r="BH24" s="46">
        <v>3</v>
      </c>
      <c r="BI24" s="92">
        <v>3</v>
      </c>
      <c r="BJ24" s="12">
        <v>8</v>
      </c>
      <c r="BK24" s="13">
        <v>7</v>
      </c>
      <c r="BL24" s="14"/>
      <c r="BM24" s="11">
        <f t="shared" si="28"/>
        <v>7.4</v>
      </c>
      <c r="BN24" s="16">
        <f t="shared" si="29"/>
        <v>7.4</v>
      </c>
      <c r="BO24" s="327" t="str">
        <f t="shared" si="30"/>
        <v>7.4</v>
      </c>
      <c r="BP24" s="22" t="str">
        <f t="shared" si="31"/>
        <v>B</v>
      </c>
      <c r="BQ24" s="20">
        <f t="shared" si="32"/>
        <v>3</v>
      </c>
      <c r="BR24" s="39" t="str">
        <f t="shared" si="33"/>
        <v>3.0</v>
      </c>
      <c r="BS24" s="46">
        <v>5</v>
      </c>
      <c r="BT24" s="92">
        <v>5</v>
      </c>
      <c r="BU24" s="289">
        <f t="shared" si="34"/>
        <v>16</v>
      </c>
      <c r="BV24" s="35">
        <f t="shared" si="35"/>
        <v>2.25</v>
      </c>
      <c r="BW24" s="36" t="str">
        <f t="shared" si="36"/>
        <v>2.25</v>
      </c>
      <c r="BX24" s="37" t="str">
        <f t="shared" si="37"/>
        <v>Lên lớp</v>
      </c>
      <c r="BY24" s="290">
        <f t="shared" si="38"/>
        <v>16</v>
      </c>
      <c r="BZ24" s="291">
        <f t="shared" si="39"/>
        <v>2.25</v>
      </c>
      <c r="CA24" s="37" t="str">
        <f t="shared" si="40"/>
        <v>Lên lớp</v>
      </c>
      <c r="CB24" s="391"/>
      <c r="CC24" s="337">
        <v>5.8</v>
      </c>
      <c r="CD24" s="65">
        <v>4</v>
      </c>
      <c r="CE24" s="65"/>
      <c r="CF24" s="17">
        <f t="shared" si="41"/>
        <v>4.7</v>
      </c>
      <c r="CG24" s="18">
        <f t="shared" si="42"/>
        <v>4.7</v>
      </c>
      <c r="CH24" s="323" t="str">
        <f t="shared" si="43"/>
        <v>4.7</v>
      </c>
      <c r="CI24" s="22" t="str">
        <f t="shared" si="44"/>
        <v>D</v>
      </c>
      <c r="CJ24" s="20">
        <f t="shared" si="45"/>
        <v>1</v>
      </c>
      <c r="CK24" s="20" t="str">
        <f t="shared" si="46"/>
        <v>1.0</v>
      </c>
      <c r="CL24" s="46">
        <v>3</v>
      </c>
      <c r="CM24" s="95">
        <v>3</v>
      </c>
      <c r="CN24" s="417">
        <v>5.3</v>
      </c>
      <c r="CO24" s="65">
        <v>8</v>
      </c>
      <c r="CP24" s="65"/>
      <c r="CQ24" s="17">
        <f t="shared" si="47"/>
        <v>6.9</v>
      </c>
      <c r="CR24" s="18">
        <f t="shared" si="48"/>
        <v>6.9</v>
      </c>
      <c r="CS24" s="323" t="str">
        <f t="shared" si="49"/>
        <v>6.9</v>
      </c>
      <c r="CT24" s="22" t="str">
        <f t="shared" si="50"/>
        <v>C+</v>
      </c>
      <c r="CU24" s="20">
        <f t="shared" si="51"/>
        <v>2.5</v>
      </c>
      <c r="CV24" s="20" t="str">
        <f t="shared" si="52"/>
        <v>2.5</v>
      </c>
      <c r="CW24" s="46">
        <v>3</v>
      </c>
      <c r="CX24" s="416">
        <v>3</v>
      </c>
      <c r="CY24" s="417">
        <v>6.2</v>
      </c>
      <c r="CZ24" s="86">
        <v>9</v>
      </c>
      <c r="DA24" s="45"/>
      <c r="DB24" s="17">
        <f t="shared" si="53"/>
        <v>7.9</v>
      </c>
      <c r="DC24" s="18">
        <f t="shared" si="54"/>
        <v>7.9</v>
      </c>
      <c r="DD24" s="1028" t="str">
        <f t="shared" si="55"/>
        <v>7.9</v>
      </c>
      <c r="DE24" s="22" t="str">
        <f t="shared" si="56"/>
        <v>B</v>
      </c>
      <c r="DF24" s="20">
        <f t="shared" si="57"/>
        <v>3</v>
      </c>
      <c r="DG24" s="20" t="str">
        <f t="shared" si="58"/>
        <v>3.0</v>
      </c>
      <c r="DH24" s="46">
        <v>2</v>
      </c>
      <c r="DI24" s="416">
        <v>2</v>
      </c>
      <c r="DJ24" s="417">
        <v>5.6</v>
      </c>
      <c r="DK24" s="86">
        <v>7</v>
      </c>
      <c r="DL24" s="45"/>
      <c r="DM24" s="17">
        <f t="shared" si="59"/>
        <v>6.4</v>
      </c>
      <c r="DN24" s="18">
        <f t="shared" si="60"/>
        <v>6.4</v>
      </c>
      <c r="DO24" s="1028" t="str">
        <f t="shared" si="61"/>
        <v>6.4</v>
      </c>
      <c r="DP24" s="22" t="str">
        <f t="shared" si="62"/>
        <v>C</v>
      </c>
      <c r="DQ24" s="20">
        <f t="shared" si="63"/>
        <v>2</v>
      </c>
      <c r="DR24" s="20" t="str">
        <f t="shared" si="64"/>
        <v>2.0</v>
      </c>
      <c r="DS24" s="46">
        <v>3</v>
      </c>
      <c r="DT24" s="416">
        <v>3</v>
      </c>
      <c r="DU24" s="417">
        <v>6.4</v>
      </c>
      <c r="DV24" s="86">
        <v>7</v>
      </c>
      <c r="DW24" s="45"/>
      <c r="DX24" s="17">
        <f t="shared" si="65"/>
        <v>6.8</v>
      </c>
      <c r="DY24" s="18">
        <f t="shared" si="66"/>
        <v>6.8</v>
      </c>
      <c r="DZ24" s="1028" t="str">
        <f t="shared" si="67"/>
        <v>6.8</v>
      </c>
      <c r="EA24" s="22" t="str">
        <f t="shared" si="68"/>
        <v>C+</v>
      </c>
      <c r="EB24" s="20">
        <f t="shared" si="69"/>
        <v>2.5</v>
      </c>
      <c r="EC24" s="20" t="str">
        <f t="shared" si="70"/>
        <v>2.5</v>
      </c>
      <c r="ED24" s="46">
        <v>2</v>
      </c>
      <c r="EE24" s="416">
        <v>2</v>
      </c>
      <c r="EF24" s="417">
        <v>7.2</v>
      </c>
      <c r="EG24" s="86">
        <v>7</v>
      </c>
      <c r="EH24" s="45"/>
      <c r="EI24" s="17">
        <f t="shared" si="71"/>
        <v>7.1</v>
      </c>
      <c r="EJ24" s="18">
        <f t="shared" si="72"/>
        <v>7.1</v>
      </c>
      <c r="EK24" s="1028" t="str">
        <f t="shared" si="73"/>
        <v>7.1</v>
      </c>
      <c r="EL24" s="22" t="str">
        <f t="shared" si="74"/>
        <v>B</v>
      </c>
      <c r="EM24" s="20">
        <f t="shared" si="75"/>
        <v>3</v>
      </c>
      <c r="EN24" s="20" t="str">
        <f t="shared" si="76"/>
        <v>3.0</v>
      </c>
      <c r="EO24" s="46">
        <v>2</v>
      </c>
      <c r="EP24" s="416">
        <v>2</v>
      </c>
      <c r="EQ24" s="417">
        <v>5.6</v>
      </c>
      <c r="ER24" s="86">
        <v>3</v>
      </c>
      <c r="ES24" s="65"/>
      <c r="ET24" s="17">
        <f t="shared" si="77"/>
        <v>4</v>
      </c>
      <c r="EU24" s="18">
        <f t="shared" si="78"/>
        <v>4</v>
      </c>
      <c r="EV24" s="1028" t="str">
        <f t="shared" si="79"/>
        <v>4.0</v>
      </c>
      <c r="EW24" s="22" t="str">
        <f t="shared" si="80"/>
        <v>D</v>
      </c>
      <c r="EX24" s="20">
        <f t="shared" si="81"/>
        <v>1</v>
      </c>
      <c r="EY24" s="20" t="str">
        <f t="shared" si="82"/>
        <v>1.0</v>
      </c>
      <c r="EZ24" s="46">
        <v>2</v>
      </c>
      <c r="FA24" s="416">
        <v>2</v>
      </c>
      <c r="FB24" s="515">
        <f t="shared" si="83"/>
        <v>17</v>
      </c>
      <c r="FC24" s="35">
        <f t="shared" si="84"/>
        <v>2.0882352941176472</v>
      </c>
      <c r="FD24" s="36" t="str">
        <f t="shared" si="85"/>
        <v>2.09</v>
      </c>
      <c r="FE24" s="86" t="str">
        <f t="shared" si="86"/>
        <v>Lên lớp</v>
      </c>
      <c r="FF24" s="501">
        <f t="shared" si="87"/>
        <v>33</v>
      </c>
      <c r="FG24" s="35">
        <f t="shared" si="88"/>
        <v>2.1666666666666665</v>
      </c>
      <c r="FH24" s="36" t="str">
        <f t="shared" si="89"/>
        <v>2.17</v>
      </c>
      <c r="FI24" s="530">
        <f t="shared" si="90"/>
        <v>33</v>
      </c>
      <c r="FJ24" s="502">
        <f t="shared" si="91"/>
        <v>2.1666666666666665</v>
      </c>
      <c r="FK24" s="503" t="str">
        <f t="shared" si="92"/>
        <v>Lên lớp</v>
      </c>
      <c r="FL24" s="542"/>
      <c r="FM24" s="417">
        <v>6.4</v>
      </c>
      <c r="FN24" s="86">
        <v>6</v>
      </c>
      <c r="FO24" s="65"/>
      <c r="FP24" s="17">
        <f t="shared" si="93"/>
        <v>6.2</v>
      </c>
      <c r="FQ24" s="18">
        <f t="shared" si="94"/>
        <v>6.2</v>
      </c>
      <c r="FR24" s="1028" t="str">
        <f t="shared" si="95"/>
        <v>6.2</v>
      </c>
      <c r="FS24" s="22" t="str">
        <f t="shared" si="96"/>
        <v>C</v>
      </c>
      <c r="FT24" s="20">
        <f t="shared" si="97"/>
        <v>2</v>
      </c>
      <c r="FU24" s="20" t="str">
        <f t="shared" si="98"/>
        <v>2.0</v>
      </c>
      <c r="FV24" s="46">
        <v>2</v>
      </c>
      <c r="FW24" s="416">
        <v>2</v>
      </c>
      <c r="FX24" s="585">
        <v>6.3</v>
      </c>
      <c r="FY24" s="604">
        <v>7</v>
      </c>
      <c r="FZ24" s="604"/>
      <c r="GA24" s="17">
        <f t="shared" si="99"/>
        <v>6.7</v>
      </c>
      <c r="GB24" s="18">
        <f t="shared" si="100"/>
        <v>6.7</v>
      </c>
      <c r="GC24" s="1029" t="str">
        <f t="shared" si="101"/>
        <v>6.7</v>
      </c>
      <c r="GD24" s="22" t="str">
        <f t="shared" si="102"/>
        <v>C+</v>
      </c>
      <c r="GE24" s="20">
        <f t="shared" si="103"/>
        <v>2.5</v>
      </c>
      <c r="GF24" s="20" t="str">
        <f t="shared" si="104"/>
        <v>2.5</v>
      </c>
      <c r="GG24" s="46">
        <v>2</v>
      </c>
      <c r="GH24" s="416">
        <v>2</v>
      </c>
      <c r="GI24" s="417">
        <v>7.8</v>
      </c>
      <c r="GJ24" s="65">
        <v>9</v>
      </c>
      <c r="GK24" s="65"/>
      <c r="GL24" s="17">
        <f t="shared" si="105"/>
        <v>8.5</v>
      </c>
      <c r="GM24" s="18">
        <f t="shared" si="106"/>
        <v>8.5</v>
      </c>
      <c r="GN24" s="1029" t="str">
        <f t="shared" si="107"/>
        <v>8.5</v>
      </c>
      <c r="GO24" s="22" t="str">
        <f t="shared" si="108"/>
        <v>A</v>
      </c>
      <c r="GP24" s="20">
        <f t="shared" si="109"/>
        <v>4</v>
      </c>
      <c r="GQ24" s="20" t="str">
        <f t="shared" si="110"/>
        <v>4.0</v>
      </c>
      <c r="GR24" s="46">
        <v>3</v>
      </c>
      <c r="GS24" s="416">
        <v>3</v>
      </c>
      <c r="GT24" s="417">
        <v>5.4</v>
      </c>
      <c r="GU24" s="599">
        <v>8</v>
      </c>
      <c r="GV24" s="599"/>
      <c r="GW24" s="17">
        <f t="shared" si="111"/>
        <v>7</v>
      </c>
      <c r="GX24" s="18">
        <f t="shared" si="112"/>
        <v>7</v>
      </c>
      <c r="GY24" s="1028" t="str">
        <f t="shared" si="113"/>
        <v>7.0</v>
      </c>
      <c r="GZ24" s="22" t="str">
        <f t="shared" si="114"/>
        <v>B</v>
      </c>
      <c r="HA24" s="20">
        <f t="shared" si="115"/>
        <v>3</v>
      </c>
      <c r="HB24" s="20" t="str">
        <f t="shared" si="116"/>
        <v>3.0</v>
      </c>
      <c r="HC24" s="46">
        <v>4</v>
      </c>
      <c r="HD24" s="416">
        <v>4</v>
      </c>
      <c r="HE24" s="417">
        <v>6.3</v>
      </c>
      <c r="HF24" s="65">
        <v>7</v>
      </c>
      <c r="HG24" s="65"/>
      <c r="HH24" s="17">
        <f t="shared" si="117"/>
        <v>6.7</v>
      </c>
      <c r="HI24" s="18">
        <f t="shared" si="118"/>
        <v>6.7</v>
      </c>
      <c r="HJ24" s="1029" t="str">
        <f t="shared" si="119"/>
        <v>6.7</v>
      </c>
      <c r="HK24" s="22" t="str">
        <f t="shared" si="120"/>
        <v>C+</v>
      </c>
      <c r="HL24" s="20">
        <f t="shared" si="121"/>
        <v>2.5</v>
      </c>
      <c r="HM24" s="20" t="str">
        <f t="shared" si="122"/>
        <v>2.5</v>
      </c>
      <c r="HN24" s="46">
        <v>2</v>
      </c>
      <c r="HO24" s="416">
        <v>2</v>
      </c>
      <c r="HP24" s="660">
        <v>7.1</v>
      </c>
      <c r="HQ24" s="599">
        <v>7</v>
      </c>
      <c r="HR24" s="599"/>
      <c r="HS24" s="17">
        <f t="shared" si="123"/>
        <v>7</v>
      </c>
      <c r="HT24" s="18">
        <f t="shared" si="124"/>
        <v>7</v>
      </c>
      <c r="HU24" s="1028" t="str">
        <f t="shared" si="125"/>
        <v>7.0</v>
      </c>
      <c r="HV24" s="22" t="str">
        <f t="shared" si="126"/>
        <v>B</v>
      </c>
      <c r="HW24" s="20">
        <f t="shared" si="127"/>
        <v>3</v>
      </c>
      <c r="HX24" s="20" t="str">
        <f t="shared" si="128"/>
        <v>3.0</v>
      </c>
      <c r="HY24" s="46">
        <v>3</v>
      </c>
      <c r="HZ24" s="416">
        <v>3</v>
      </c>
      <c r="IA24" s="660">
        <v>6.2</v>
      </c>
      <c r="IB24" s="599">
        <v>6</v>
      </c>
      <c r="IC24" s="599"/>
      <c r="ID24" s="17">
        <f t="shared" si="129"/>
        <v>6.1</v>
      </c>
      <c r="IE24" s="18">
        <f t="shared" si="130"/>
        <v>6.1</v>
      </c>
      <c r="IF24" s="1029" t="str">
        <f t="shared" si="131"/>
        <v>6.1</v>
      </c>
      <c r="IG24" s="22" t="str">
        <f t="shared" si="132"/>
        <v>C</v>
      </c>
      <c r="IH24" s="20">
        <f t="shared" si="133"/>
        <v>2</v>
      </c>
      <c r="II24" s="20" t="str">
        <f t="shared" si="134"/>
        <v>2.0</v>
      </c>
      <c r="IJ24" s="46">
        <v>3</v>
      </c>
      <c r="IK24" s="416">
        <v>3</v>
      </c>
      <c r="IL24" s="417">
        <v>7.7</v>
      </c>
      <c r="IM24" s="599">
        <v>6</v>
      </c>
      <c r="IN24" s="599"/>
      <c r="IO24" s="17">
        <f t="shared" si="135"/>
        <v>6.7</v>
      </c>
      <c r="IP24" s="18">
        <f t="shared" si="136"/>
        <v>6.7</v>
      </c>
      <c r="IQ24" s="1028" t="str">
        <f t="shared" si="137"/>
        <v>6.7</v>
      </c>
      <c r="IR24" s="22" t="str">
        <f t="shared" si="138"/>
        <v>C+</v>
      </c>
      <c r="IS24" s="20">
        <f t="shared" si="139"/>
        <v>2.5</v>
      </c>
      <c r="IT24" s="20" t="str">
        <f t="shared" si="140"/>
        <v>2.5</v>
      </c>
      <c r="IU24" s="46">
        <v>4</v>
      </c>
      <c r="IV24" s="416">
        <v>4</v>
      </c>
      <c r="IW24" s="515">
        <f t="shared" si="141"/>
        <v>23</v>
      </c>
      <c r="IX24" s="35">
        <f t="shared" si="142"/>
        <v>2.7391304347826089</v>
      </c>
      <c r="IY24" s="36" t="str">
        <f t="shared" si="143"/>
        <v>2.74</v>
      </c>
      <c r="IZ24" s="37" t="str">
        <f t="shared" si="144"/>
        <v>Lên lớp</v>
      </c>
      <c r="JA24" s="501">
        <f t="shared" si="145"/>
        <v>56</v>
      </c>
      <c r="JB24" s="690">
        <f t="shared" si="146"/>
        <v>2.4017857142857144</v>
      </c>
      <c r="JC24" s="36" t="str">
        <f t="shared" si="147"/>
        <v>2.40</v>
      </c>
      <c r="JD24" s="290">
        <f t="shared" si="148"/>
        <v>23</v>
      </c>
      <c r="JE24" s="291">
        <f t="shared" si="149"/>
        <v>2.7391304347826089</v>
      </c>
      <c r="JF24" s="679">
        <f t="shared" si="150"/>
        <v>56</v>
      </c>
      <c r="JG24" s="680">
        <f t="shared" si="151"/>
        <v>2.4017857142857144</v>
      </c>
      <c r="JH24" s="37" t="str">
        <f t="shared" si="152"/>
        <v>Lên lớp</v>
      </c>
      <c r="JJ24" s="417">
        <v>5.4</v>
      </c>
      <c r="JK24" s="65">
        <v>6</v>
      </c>
      <c r="JL24" s="65"/>
      <c r="JM24" s="17">
        <f t="shared" si="153"/>
        <v>5.8</v>
      </c>
      <c r="JN24" s="18">
        <f t="shared" si="154"/>
        <v>5.8</v>
      </c>
      <c r="JO24" s="1028" t="str">
        <f t="shared" si="155"/>
        <v>5.8</v>
      </c>
      <c r="JP24" s="22" t="str">
        <f t="shared" si="156"/>
        <v>C</v>
      </c>
      <c r="JQ24" s="20">
        <f t="shared" si="157"/>
        <v>2</v>
      </c>
      <c r="JR24" s="20" t="str">
        <f t="shared" si="158"/>
        <v>2.0</v>
      </c>
      <c r="JS24" s="46">
        <v>2</v>
      </c>
      <c r="JT24" s="416">
        <v>2</v>
      </c>
      <c r="JU24" s="660">
        <v>7.1</v>
      </c>
      <c r="JV24" s="65">
        <v>8</v>
      </c>
      <c r="JW24" s="65"/>
      <c r="JX24" s="17">
        <f t="shared" si="159"/>
        <v>7.6</v>
      </c>
      <c r="JY24" s="18">
        <f t="shared" si="160"/>
        <v>7.6</v>
      </c>
      <c r="JZ24" s="1028" t="str">
        <f t="shared" si="161"/>
        <v>7.6</v>
      </c>
      <c r="KA24" s="22" t="str">
        <f t="shared" si="162"/>
        <v>B</v>
      </c>
      <c r="KB24" s="20">
        <f t="shared" si="163"/>
        <v>3</v>
      </c>
      <c r="KC24" s="20" t="str">
        <f t="shared" si="164"/>
        <v>3.0</v>
      </c>
      <c r="KD24" s="46">
        <v>4</v>
      </c>
      <c r="KE24" s="416">
        <v>4</v>
      </c>
      <c r="KF24" s="417">
        <v>6.4</v>
      </c>
      <c r="KG24" s="65">
        <v>5</v>
      </c>
      <c r="KH24" s="65"/>
      <c r="KI24" s="17">
        <f t="shared" si="165"/>
        <v>5.6</v>
      </c>
      <c r="KJ24" s="18">
        <f t="shared" si="166"/>
        <v>5.6</v>
      </c>
      <c r="KK24" s="1029" t="str">
        <f t="shared" si="167"/>
        <v>5.6</v>
      </c>
      <c r="KL24" s="22" t="str">
        <f t="shared" si="168"/>
        <v>C</v>
      </c>
      <c r="KM24" s="20">
        <f t="shared" si="169"/>
        <v>2</v>
      </c>
      <c r="KN24" s="20" t="str">
        <f t="shared" si="170"/>
        <v>2.0</v>
      </c>
      <c r="KO24" s="46">
        <v>4</v>
      </c>
      <c r="KP24" s="416">
        <v>4</v>
      </c>
      <c r="KQ24" s="417">
        <v>8.3000000000000007</v>
      </c>
      <c r="KR24" s="65">
        <v>5</v>
      </c>
      <c r="KS24" s="65"/>
      <c r="KT24" s="17">
        <f t="shared" si="171"/>
        <v>6.3</v>
      </c>
      <c r="KU24" s="18">
        <f t="shared" si="172"/>
        <v>6.3</v>
      </c>
      <c r="KV24" s="1028" t="str">
        <f t="shared" si="173"/>
        <v>6.3</v>
      </c>
      <c r="KW24" s="22" t="str">
        <f t="shared" si="174"/>
        <v>C</v>
      </c>
      <c r="KX24" s="20">
        <f t="shared" si="175"/>
        <v>2</v>
      </c>
      <c r="KY24" s="20" t="str">
        <f t="shared" si="176"/>
        <v>2.0</v>
      </c>
      <c r="KZ24" s="46">
        <v>3</v>
      </c>
      <c r="LA24" s="416">
        <v>3</v>
      </c>
      <c r="LB24" s="417">
        <v>7.3</v>
      </c>
      <c r="LC24" s="65">
        <v>8</v>
      </c>
      <c r="LD24" s="65"/>
      <c r="LE24" s="17">
        <f t="shared" si="177"/>
        <v>7.7</v>
      </c>
      <c r="LF24" s="18">
        <f t="shared" si="178"/>
        <v>7.7</v>
      </c>
      <c r="LG24" s="1029" t="str">
        <f t="shared" si="179"/>
        <v>7.7</v>
      </c>
      <c r="LH24" s="22" t="str">
        <f t="shared" si="180"/>
        <v>B</v>
      </c>
      <c r="LI24" s="20">
        <f t="shared" si="181"/>
        <v>3</v>
      </c>
      <c r="LJ24" s="20" t="str">
        <f t="shared" si="182"/>
        <v>3.0</v>
      </c>
      <c r="LK24" s="46">
        <v>2</v>
      </c>
      <c r="LL24" s="416">
        <v>2</v>
      </c>
      <c r="LM24" s="417">
        <v>7</v>
      </c>
      <c r="LN24" s="599">
        <v>7</v>
      </c>
      <c r="LO24" s="599"/>
      <c r="LP24" s="17">
        <f t="shared" si="183"/>
        <v>7</v>
      </c>
      <c r="LQ24" s="18">
        <f t="shared" si="184"/>
        <v>7</v>
      </c>
      <c r="LR24" s="1028" t="str">
        <f t="shared" si="185"/>
        <v>7.0</v>
      </c>
      <c r="LS24" s="22" t="str">
        <f t="shared" si="186"/>
        <v>B</v>
      </c>
      <c r="LT24" s="20">
        <f t="shared" si="187"/>
        <v>3</v>
      </c>
      <c r="LU24" s="20" t="str">
        <f t="shared" si="188"/>
        <v>3.0</v>
      </c>
      <c r="LV24" s="46">
        <v>2</v>
      </c>
      <c r="LW24" s="416">
        <v>2</v>
      </c>
      <c r="LX24" s="417">
        <v>7.1</v>
      </c>
      <c r="LY24" s="65">
        <v>7</v>
      </c>
      <c r="LZ24" s="65"/>
      <c r="MA24" s="17">
        <f t="shared" si="189"/>
        <v>7</v>
      </c>
      <c r="MB24" s="18">
        <f t="shared" si="190"/>
        <v>7</v>
      </c>
      <c r="MC24" s="1028" t="str">
        <f t="shared" si="191"/>
        <v>7.0</v>
      </c>
      <c r="MD24" s="22" t="str">
        <f t="shared" si="192"/>
        <v>B</v>
      </c>
      <c r="ME24" s="20">
        <f t="shared" si="193"/>
        <v>3</v>
      </c>
      <c r="MF24" s="20" t="str">
        <f t="shared" si="194"/>
        <v>3.0</v>
      </c>
      <c r="MG24" s="46">
        <v>3</v>
      </c>
      <c r="MH24" s="416">
        <v>3</v>
      </c>
      <c r="MI24" s="515">
        <f t="shared" si="195"/>
        <v>20</v>
      </c>
      <c r="MJ24" s="35">
        <f t="shared" si="196"/>
        <v>2.5499999999999998</v>
      </c>
      <c r="MK24" s="36" t="str">
        <f t="shared" si="197"/>
        <v>2.55</v>
      </c>
      <c r="ML24" s="65" t="str">
        <f t="shared" si="198"/>
        <v>Lên lớp</v>
      </c>
      <c r="MM24" s="501">
        <f t="shared" si="199"/>
        <v>76</v>
      </c>
      <c r="MN24" s="35">
        <f t="shared" si="200"/>
        <v>2.4407894736842106</v>
      </c>
      <c r="MO24" s="36" t="str">
        <f t="shared" si="201"/>
        <v>2.44</v>
      </c>
      <c r="MP24" s="799">
        <f t="shared" si="202"/>
        <v>20</v>
      </c>
      <c r="MQ24" s="800">
        <f t="shared" si="203"/>
        <v>2.5499999999999998</v>
      </c>
      <c r="MR24" s="801">
        <f t="shared" si="204"/>
        <v>76</v>
      </c>
      <c r="MS24" s="1031">
        <f t="shared" si="205"/>
        <v>6.5565789473684202</v>
      </c>
      <c r="MT24" s="802">
        <f t="shared" si="206"/>
        <v>2.4407894736842106</v>
      </c>
      <c r="MU24" s="65" t="str">
        <f t="shared" si="207"/>
        <v>Lên lớp</v>
      </c>
      <c r="MV24" s="225"/>
      <c r="MW24" s="417">
        <v>6.3</v>
      </c>
      <c r="MX24" s="65">
        <v>8</v>
      </c>
      <c r="MY24" s="65"/>
      <c r="MZ24" s="17">
        <f t="shared" si="208"/>
        <v>7.3</v>
      </c>
      <c r="NA24" s="18">
        <f t="shared" si="209"/>
        <v>7.3</v>
      </c>
      <c r="NB24" s="1032" t="str">
        <f t="shared" si="210"/>
        <v>7.3</v>
      </c>
      <c r="NC24" s="22" t="str">
        <f t="shared" si="211"/>
        <v>B</v>
      </c>
      <c r="ND24" s="20">
        <f t="shared" si="212"/>
        <v>3</v>
      </c>
      <c r="NE24" s="20" t="str">
        <f t="shared" si="213"/>
        <v>3.0</v>
      </c>
      <c r="NF24" s="46">
        <v>4</v>
      </c>
      <c r="NG24" s="416">
        <v>4</v>
      </c>
      <c r="NH24" s="417">
        <v>7.7</v>
      </c>
      <c r="NI24" s="65">
        <v>7</v>
      </c>
      <c r="NJ24" s="65"/>
      <c r="NK24" s="17">
        <f t="shared" si="214"/>
        <v>7.3</v>
      </c>
      <c r="NL24" s="18">
        <f t="shared" si="215"/>
        <v>7.3</v>
      </c>
      <c r="NM24" s="1029" t="str">
        <f t="shared" si="216"/>
        <v>7.3</v>
      </c>
      <c r="NN24" s="22" t="str">
        <f t="shared" si="217"/>
        <v>B</v>
      </c>
      <c r="NO24" s="20">
        <f t="shared" si="218"/>
        <v>3</v>
      </c>
      <c r="NP24" s="20" t="str">
        <f t="shared" si="219"/>
        <v>3.0</v>
      </c>
      <c r="NQ24" s="46">
        <v>3</v>
      </c>
      <c r="NR24" s="416">
        <v>3</v>
      </c>
      <c r="NS24" s="417">
        <v>8.8000000000000007</v>
      </c>
      <c r="NT24" s="65">
        <v>8</v>
      </c>
      <c r="NU24" s="65"/>
      <c r="NV24" s="17">
        <f t="shared" si="220"/>
        <v>8.3000000000000007</v>
      </c>
      <c r="NW24" s="18">
        <f t="shared" si="221"/>
        <v>8.3000000000000007</v>
      </c>
      <c r="NX24" s="1029" t="str">
        <f t="shared" si="227"/>
        <v>8.3</v>
      </c>
      <c r="NY24" s="22" t="str">
        <f t="shared" si="222"/>
        <v>B+</v>
      </c>
      <c r="NZ24" s="20">
        <f t="shared" si="223"/>
        <v>3.5</v>
      </c>
      <c r="OA24" s="20" t="str">
        <f t="shared" si="224"/>
        <v>3.5</v>
      </c>
      <c r="OB24" s="46">
        <v>2</v>
      </c>
      <c r="OC24" s="416">
        <v>2</v>
      </c>
      <c r="OD24" s="417">
        <v>7.8</v>
      </c>
      <c r="OE24" s="65">
        <v>7</v>
      </c>
      <c r="OF24" s="65"/>
      <c r="OG24" s="17">
        <f t="shared" si="228"/>
        <v>7.3</v>
      </c>
      <c r="OH24" s="18">
        <f t="shared" si="229"/>
        <v>7.3</v>
      </c>
      <c r="OI24" s="1032" t="str">
        <f t="shared" si="230"/>
        <v>7.3</v>
      </c>
      <c r="OJ24" s="22" t="str">
        <f t="shared" si="231"/>
        <v>B</v>
      </c>
      <c r="OK24" s="20">
        <f t="shared" si="232"/>
        <v>3</v>
      </c>
      <c r="OL24" s="20" t="str">
        <f t="shared" si="233"/>
        <v>3.0</v>
      </c>
      <c r="OM24" s="46">
        <v>3</v>
      </c>
      <c r="ON24" s="416">
        <v>3</v>
      </c>
      <c r="OO24" s="417">
        <v>7.8</v>
      </c>
      <c r="OP24" s="65">
        <v>8</v>
      </c>
      <c r="OQ24" s="65"/>
      <c r="OR24" s="17">
        <f t="shared" si="234"/>
        <v>7.9</v>
      </c>
      <c r="OS24" s="18">
        <f t="shared" si="235"/>
        <v>7.9</v>
      </c>
      <c r="OT24" s="1032" t="str">
        <f t="shared" si="236"/>
        <v>7.9</v>
      </c>
      <c r="OU24" s="22" t="str">
        <f t="shared" si="237"/>
        <v>B</v>
      </c>
      <c r="OV24" s="20">
        <f t="shared" si="238"/>
        <v>3</v>
      </c>
      <c r="OW24" s="20" t="str">
        <f t="shared" si="239"/>
        <v>3.0</v>
      </c>
      <c r="OX24" s="46">
        <v>4</v>
      </c>
      <c r="OY24" s="416">
        <v>4</v>
      </c>
      <c r="OZ24" s="515">
        <f t="shared" si="240"/>
        <v>16</v>
      </c>
      <c r="PA24" s="35">
        <f t="shared" si="241"/>
        <v>3.0625</v>
      </c>
      <c r="PB24" s="36" t="str">
        <f t="shared" si="242"/>
        <v>3.06</v>
      </c>
      <c r="PC24" s="65" t="str">
        <f t="shared" si="243"/>
        <v>Lên lớp</v>
      </c>
      <c r="PD24" s="501">
        <f t="shared" si="244"/>
        <v>92</v>
      </c>
      <c r="PE24" s="35">
        <f t="shared" si="245"/>
        <v>2.5489130434782608</v>
      </c>
      <c r="PF24" s="36" t="str">
        <f t="shared" si="246"/>
        <v>2.55</v>
      </c>
      <c r="PG24" s="799">
        <f t="shared" si="247"/>
        <v>16</v>
      </c>
      <c r="PH24" s="1105">
        <f t="shared" si="248"/>
        <v>7.5750000000000002</v>
      </c>
      <c r="PI24" s="800">
        <f t="shared" si="249"/>
        <v>3.0625</v>
      </c>
      <c r="PJ24" s="801">
        <f t="shared" si="250"/>
        <v>92</v>
      </c>
      <c r="PK24" s="1107">
        <f t="shared" si="251"/>
        <v>6.7336956521739131</v>
      </c>
      <c r="PL24" s="802">
        <f t="shared" si="252"/>
        <v>2.5489130434782608</v>
      </c>
      <c r="PM24" s="65" t="str">
        <f t="shared" si="253"/>
        <v>Lên lớp</v>
      </c>
      <c r="PN24" s="454"/>
      <c r="PO24" s="417">
        <v>5.7</v>
      </c>
      <c r="PP24" s="599">
        <v>7</v>
      </c>
      <c r="PQ24" s="599"/>
      <c r="PR24" s="17">
        <f t="shared" si="254"/>
        <v>6.5</v>
      </c>
      <c r="PS24" s="18">
        <f t="shared" si="255"/>
        <v>6.5</v>
      </c>
      <c r="PT24" s="1032" t="str">
        <f t="shared" si="256"/>
        <v>6.5</v>
      </c>
      <c r="PU24" s="22" t="str">
        <f t="shared" si="257"/>
        <v>C+</v>
      </c>
      <c r="PV24" s="20">
        <f t="shared" si="258"/>
        <v>2.5</v>
      </c>
      <c r="PW24" s="20" t="str">
        <f t="shared" si="259"/>
        <v>2.5</v>
      </c>
      <c r="PX24" s="46">
        <v>3</v>
      </c>
      <c r="PY24" s="416">
        <v>3</v>
      </c>
      <c r="PZ24" s="715">
        <v>5.8</v>
      </c>
      <c r="QA24" s="460">
        <v>6.8</v>
      </c>
      <c r="QB24" s="1080">
        <f t="shared" si="260"/>
        <v>6.4</v>
      </c>
      <c r="QC24" s="1192" t="str">
        <f t="shared" si="261"/>
        <v>6.4</v>
      </c>
      <c r="QD24" s="1147" t="str">
        <f t="shared" si="262"/>
        <v>C</v>
      </c>
      <c r="QE24" s="1149">
        <f t="shared" si="263"/>
        <v>2</v>
      </c>
      <c r="QF24" s="1149" t="str">
        <f t="shared" si="264"/>
        <v>2.0</v>
      </c>
      <c r="QG24" s="1151">
        <v>5</v>
      </c>
      <c r="QH24" s="451">
        <v>5</v>
      </c>
      <c r="QI24" s="289">
        <f t="shared" si="265"/>
        <v>8</v>
      </c>
      <c r="QJ24" s="35">
        <f t="shared" si="266"/>
        <v>2.1875</v>
      </c>
      <c r="QK24" s="36" t="str">
        <f t="shared" si="267"/>
        <v>2.19</v>
      </c>
      <c r="QL24" s="1159" t="str">
        <f t="shared" si="268"/>
        <v>Lên lớp</v>
      </c>
      <c r="QM24" s="290">
        <f t="shared" si="269"/>
        <v>8</v>
      </c>
      <c r="QN24" s="291">
        <f xml:space="preserve"> (PV24*PY24+QE24*QH24)/QM24</f>
        <v>2.1875</v>
      </c>
    </row>
    <row r="25" spans="1:456" ht="18.75" customHeight="1">
      <c r="A25" s="108">
        <v>32</v>
      </c>
      <c r="B25" s="109" t="s">
        <v>156</v>
      </c>
      <c r="C25" s="233" t="s">
        <v>332</v>
      </c>
      <c r="D25" s="156" t="s">
        <v>199</v>
      </c>
      <c r="E25" s="157" t="s">
        <v>200</v>
      </c>
      <c r="F25" s="234"/>
      <c r="G25" s="235" t="s">
        <v>250</v>
      </c>
      <c r="H25" s="236" t="s">
        <v>34</v>
      </c>
      <c r="I25" s="178" t="s">
        <v>364</v>
      </c>
      <c r="J25" s="437">
        <v>7</v>
      </c>
      <c r="K25" s="327" t="str">
        <f t="shared" si="0"/>
        <v>7.0</v>
      </c>
      <c r="L25" s="465" t="str">
        <f t="shared" si="225"/>
        <v>B</v>
      </c>
      <c r="M25" s="466">
        <f t="shared" si="226"/>
        <v>3</v>
      </c>
      <c r="N25" s="437">
        <v>6.7</v>
      </c>
      <c r="O25" s="327" t="str">
        <f t="shared" si="1"/>
        <v>6.7</v>
      </c>
      <c r="P25" s="465" t="str">
        <f t="shared" si="2"/>
        <v>C+</v>
      </c>
      <c r="Q25" s="466">
        <f t="shared" si="3"/>
        <v>2.5</v>
      </c>
      <c r="R25" s="182">
        <v>8</v>
      </c>
      <c r="S25" s="183">
        <v>9</v>
      </c>
      <c r="T25" s="184"/>
      <c r="U25" s="11">
        <f t="shared" si="4"/>
        <v>8.6</v>
      </c>
      <c r="V25" s="16">
        <f t="shared" si="5"/>
        <v>8.6</v>
      </c>
      <c r="W25" s="327" t="str">
        <f t="shared" si="6"/>
        <v>8.6</v>
      </c>
      <c r="X25" s="179" t="str">
        <f t="shared" si="7"/>
        <v>A</v>
      </c>
      <c r="Y25" s="180">
        <f t="shared" si="8"/>
        <v>4</v>
      </c>
      <c r="Z25" s="180" t="str">
        <f t="shared" si="9"/>
        <v>4.0</v>
      </c>
      <c r="AA25" s="185">
        <v>2</v>
      </c>
      <c r="AB25" s="186">
        <v>2</v>
      </c>
      <c r="AC25" s="182">
        <v>6.5</v>
      </c>
      <c r="AD25" s="183">
        <v>5</v>
      </c>
      <c r="AE25" s="184"/>
      <c r="AF25" s="11">
        <f t="shared" si="10"/>
        <v>5.6</v>
      </c>
      <c r="AG25" s="16">
        <f t="shared" si="11"/>
        <v>5.6</v>
      </c>
      <c r="AH25" s="327" t="str">
        <f t="shared" si="12"/>
        <v>5.6</v>
      </c>
      <c r="AI25" s="22" t="str">
        <f t="shared" si="13"/>
        <v>C</v>
      </c>
      <c r="AJ25" s="20">
        <f t="shared" si="14"/>
        <v>2</v>
      </c>
      <c r="AK25" s="39" t="str">
        <f t="shared" si="15"/>
        <v>2.0</v>
      </c>
      <c r="AL25" s="8">
        <v>3</v>
      </c>
      <c r="AM25" s="298">
        <v>3</v>
      </c>
      <c r="AN25" s="182">
        <v>5.0999999999999996</v>
      </c>
      <c r="AO25" s="183">
        <v>6</v>
      </c>
      <c r="AP25" s="184"/>
      <c r="AQ25" s="11">
        <f t="shared" si="16"/>
        <v>5.6</v>
      </c>
      <c r="AR25" s="16">
        <f t="shared" si="17"/>
        <v>5.6</v>
      </c>
      <c r="AS25" s="327" t="str">
        <f t="shared" si="18"/>
        <v>5.6</v>
      </c>
      <c r="AT25" s="179" t="str">
        <f t="shared" si="19"/>
        <v>C</v>
      </c>
      <c r="AU25" s="180">
        <f t="shared" si="20"/>
        <v>2</v>
      </c>
      <c r="AV25" s="180" t="str">
        <f t="shared" si="21"/>
        <v>2.0</v>
      </c>
      <c r="AW25" s="296">
        <v>3</v>
      </c>
      <c r="AX25" s="92">
        <v>3</v>
      </c>
      <c r="AY25" s="27">
        <v>7.4</v>
      </c>
      <c r="AZ25" s="28">
        <v>7</v>
      </c>
      <c r="BA25" s="29"/>
      <c r="BB25" s="11">
        <f t="shared" si="22"/>
        <v>7.2</v>
      </c>
      <c r="BC25" s="16">
        <f t="shared" si="23"/>
        <v>7.2</v>
      </c>
      <c r="BD25" s="327" t="str">
        <f t="shared" si="24"/>
        <v>7.2</v>
      </c>
      <c r="BE25" s="22" t="str">
        <f t="shared" si="25"/>
        <v>B</v>
      </c>
      <c r="BF25" s="20">
        <f t="shared" si="26"/>
        <v>3</v>
      </c>
      <c r="BG25" s="39" t="str">
        <f t="shared" si="27"/>
        <v>3.0</v>
      </c>
      <c r="BH25" s="46">
        <v>3</v>
      </c>
      <c r="BI25" s="92">
        <v>3</v>
      </c>
      <c r="BJ25" s="12">
        <v>8.1</v>
      </c>
      <c r="BK25" s="13">
        <v>7</v>
      </c>
      <c r="BL25" s="14"/>
      <c r="BM25" s="11">
        <f t="shared" si="28"/>
        <v>7.4</v>
      </c>
      <c r="BN25" s="16">
        <f t="shared" si="29"/>
        <v>7.4</v>
      </c>
      <c r="BO25" s="327" t="str">
        <f t="shared" si="30"/>
        <v>7.4</v>
      </c>
      <c r="BP25" s="22" t="str">
        <f t="shared" si="31"/>
        <v>B</v>
      </c>
      <c r="BQ25" s="20">
        <f t="shared" si="32"/>
        <v>3</v>
      </c>
      <c r="BR25" s="39" t="str">
        <f t="shared" si="33"/>
        <v>3.0</v>
      </c>
      <c r="BS25" s="46">
        <v>5</v>
      </c>
      <c r="BT25" s="92">
        <v>5</v>
      </c>
      <c r="BU25" s="289">
        <f t="shared" si="34"/>
        <v>16</v>
      </c>
      <c r="BV25" s="35">
        <f t="shared" si="35"/>
        <v>2.75</v>
      </c>
      <c r="BW25" s="36" t="str">
        <f t="shared" si="36"/>
        <v>2.75</v>
      </c>
      <c r="BX25" s="37" t="str">
        <f t="shared" si="37"/>
        <v>Lên lớp</v>
      </c>
      <c r="BY25" s="290">
        <f t="shared" si="38"/>
        <v>16</v>
      </c>
      <c r="BZ25" s="291">
        <f t="shared" si="39"/>
        <v>2.75</v>
      </c>
      <c r="CA25" s="37" t="str">
        <f t="shared" si="40"/>
        <v>Lên lớp</v>
      </c>
      <c r="CB25" s="391"/>
      <c r="CC25" s="337">
        <v>6.6</v>
      </c>
      <c r="CD25" s="65">
        <v>7</v>
      </c>
      <c r="CE25" s="65"/>
      <c r="CF25" s="17">
        <f t="shared" si="41"/>
        <v>6.8</v>
      </c>
      <c r="CG25" s="18">
        <f t="shared" si="42"/>
        <v>6.8</v>
      </c>
      <c r="CH25" s="323" t="str">
        <f t="shared" si="43"/>
        <v>6.8</v>
      </c>
      <c r="CI25" s="22" t="str">
        <f t="shared" si="44"/>
        <v>C+</v>
      </c>
      <c r="CJ25" s="20">
        <f t="shared" si="45"/>
        <v>2.5</v>
      </c>
      <c r="CK25" s="20" t="str">
        <f t="shared" si="46"/>
        <v>2.5</v>
      </c>
      <c r="CL25" s="46">
        <v>3</v>
      </c>
      <c r="CM25" s="95">
        <v>3</v>
      </c>
      <c r="CN25" s="417">
        <v>5.0999999999999996</v>
      </c>
      <c r="CO25" s="65">
        <v>8</v>
      </c>
      <c r="CP25" s="65"/>
      <c r="CQ25" s="17">
        <f t="shared" si="47"/>
        <v>6.8</v>
      </c>
      <c r="CR25" s="18">
        <f t="shared" si="48"/>
        <v>6.8</v>
      </c>
      <c r="CS25" s="323" t="str">
        <f t="shared" si="49"/>
        <v>6.8</v>
      </c>
      <c r="CT25" s="22" t="str">
        <f t="shared" si="50"/>
        <v>C+</v>
      </c>
      <c r="CU25" s="20">
        <f t="shared" si="51"/>
        <v>2.5</v>
      </c>
      <c r="CV25" s="20" t="str">
        <f t="shared" si="52"/>
        <v>2.5</v>
      </c>
      <c r="CW25" s="46">
        <v>3</v>
      </c>
      <c r="CX25" s="416">
        <v>3</v>
      </c>
      <c r="CY25" s="417">
        <v>7.8</v>
      </c>
      <c r="CZ25" s="86">
        <v>7</v>
      </c>
      <c r="DA25" s="45"/>
      <c r="DB25" s="17">
        <f t="shared" si="53"/>
        <v>7.3</v>
      </c>
      <c r="DC25" s="18">
        <f t="shared" si="54"/>
        <v>7.3</v>
      </c>
      <c r="DD25" s="1028" t="str">
        <f t="shared" si="55"/>
        <v>7.3</v>
      </c>
      <c r="DE25" s="22" t="str">
        <f t="shared" si="56"/>
        <v>B</v>
      </c>
      <c r="DF25" s="20">
        <f t="shared" si="57"/>
        <v>3</v>
      </c>
      <c r="DG25" s="20" t="str">
        <f t="shared" si="58"/>
        <v>3.0</v>
      </c>
      <c r="DH25" s="46">
        <v>2</v>
      </c>
      <c r="DI25" s="416">
        <v>2</v>
      </c>
      <c r="DJ25" s="417">
        <v>6</v>
      </c>
      <c r="DK25" s="86">
        <v>7</v>
      </c>
      <c r="DL25" s="45"/>
      <c r="DM25" s="17">
        <f t="shared" si="59"/>
        <v>6.6</v>
      </c>
      <c r="DN25" s="18">
        <f t="shared" si="60"/>
        <v>6.6</v>
      </c>
      <c r="DO25" s="1028" t="str">
        <f t="shared" si="61"/>
        <v>6.6</v>
      </c>
      <c r="DP25" s="22" t="str">
        <f t="shared" si="62"/>
        <v>C+</v>
      </c>
      <c r="DQ25" s="20">
        <f t="shared" si="63"/>
        <v>2.5</v>
      </c>
      <c r="DR25" s="20" t="str">
        <f t="shared" si="64"/>
        <v>2.5</v>
      </c>
      <c r="DS25" s="46">
        <v>3</v>
      </c>
      <c r="DT25" s="416">
        <v>3</v>
      </c>
      <c r="DU25" s="417">
        <v>7.6</v>
      </c>
      <c r="DV25" s="86">
        <v>6</v>
      </c>
      <c r="DW25" s="45"/>
      <c r="DX25" s="17">
        <f t="shared" si="65"/>
        <v>6.6</v>
      </c>
      <c r="DY25" s="18">
        <f t="shared" si="66"/>
        <v>6.6</v>
      </c>
      <c r="DZ25" s="1028" t="str">
        <f t="shared" si="67"/>
        <v>6.6</v>
      </c>
      <c r="EA25" s="22" t="str">
        <f t="shared" si="68"/>
        <v>C+</v>
      </c>
      <c r="EB25" s="20">
        <f t="shared" si="69"/>
        <v>2.5</v>
      </c>
      <c r="EC25" s="20" t="str">
        <f t="shared" si="70"/>
        <v>2.5</v>
      </c>
      <c r="ED25" s="46">
        <v>2</v>
      </c>
      <c r="EE25" s="416">
        <v>2</v>
      </c>
      <c r="EF25" s="417">
        <v>8</v>
      </c>
      <c r="EG25" s="86">
        <v>9</v>
      </c>
      <c r="EH25" s="45"/>
      <c r="EI25" s="17">
        <f t="shared" si="71"/>
        <v>8.6</v>
      </c>
      <c r="EJ25" s="18">
        <f t="shared" si="72"/>
        <v>8.6</v>
      </c>
      <c r="EK25" s="1028" t="str">
        <f t="shared" si="73"/>
        <v>8.6</v>
      </c>
      <c r="EL25" s="22" t="str">
        <f t="shared" si="74"/>
        <v>A</v>
      </c>
      <c r="EM25" s="20">
        <f t="shared" si="75"/>
        <v>4</v>
      </c>
      <c r="EN25" s="20" t="str">
        <f t="shared" si="76"/>
        <v>4.0</v>
      </c>
      <c r="EO25" s="46">
        <v>2</v>
      </c>
      <c r="EP25" s="416">
        <v>2</v>
      </c>
      <c r="EQ25" s="417">
        <v>7.4</v>
      </c>
      <c r="ER25" s="86">
        <v>3</v>
      </c>
      <c r="ES25" s="65"/>
      <c r="ET25" s="17">
        <f t="shared" si="77"/>
        <v>4.8</v>
      </c>
      <c r="EU25" s="18">
        <f t="shared" si="78"/>
        <v>4.8</v>
      </c>
      <c r="EV25" s="1028" t="str">
        <f t="shared" si="79"/>
        <v>4.8</v>
      </c>
      <c r="EW25" s="22" t="str">
        <f t="shared" si="80"/>
        <v>D</v>
      </c>
      <c r="EX25" s="20">
        <f t="shared" si="81"/>
        <v>1</v>
      </c>
      <c r="EY25" s="20" t="str">
        <f t="shared" si="82"/>
        <v>1.0</v>
      </c>
      <c r="EZ25" s="46">
        <v>2</v>
      </c>
      <c r="FA25" s="416">
        <v>2</v>
      </c>
      <c r="FB25" s="515">
        <f t="shared" si="83"/>
        <v>17</v>
      </c>
      <c r="FC25" s="35">
        <f t="shared" si="84"/>
        <v>2.5588235294117645</v>
      </c>
      <c r="FD25" s="36" t="str">
        <f t="shared" si="85"/>
        <v>2.56</v>
      </c>
      <c r="FE25" s="86" t="str">
        <f t="shared" si="86"/>
        <v>Lên lớp</v>
      </c>
      <c r="FF25" s="501">
        <f t="shared" si="87"/>
        <v>33</v>
      </c>
      <c r="FG25" s="35">
        <f t="shared" si="88"/>
        <v>2.6515151515151514</v>
      </c>
      <c r="FH25" s="36" t="str">
        <f t="shared" si="89"/>
        <v>2.65</v>
      </c>
      <c r="FI25" s="530">
        <f t="shared" si="90"/>
        <v>33</v>
      </c>
      <c r="FJ25" s="502">
        <f t="shared" si="91"/>
        <v>2.6515151515151514</v>
      </c>
      <c r="FK25" s="503" t="str">
        <f t="shared" si="92"/>
        <v>Lên lớp</v>
      </c>
      <c r="FL25" s="542"/>
      <c r="FM25" s="417">
        <v>7.2</v>
      </c>
      <c r="FN25" s="86">
        <v>8</v>
      </c>
      <c r="FO25" s="65"/>
      <c r="FP25" s="17">
        <f t="shared" si="93"/>
        <v>7.7</v>
      </c>
      <c r="FQ25" s="18">
        <f t="shared" si="94"/>
        <v>7.7</v>
      </c>
      <c r="FR25" s="1028" t="str">
        <f t="shared" si="95"/>
        <v>7.7</v>
      </c>
      <c r="FS25" s="22" t="str">
        <f t="shared" si="96"/>
        <v>B</v>
      </c>
      <c r="FT25" s="20">
        <f t="shared" si="97"/>
        <v>3</v>
      </c>
      <c r="FU25" s="20" t="str">
        <f t="shared" si="98"/>
        <v>3.0</v>
      </c>
      <c r="FV25" s="46">
        <v>2</v>
      </c>
      <c r="FW25" s="416">
        <v>2</v>
      </c>
      <c r="FX25" s="585">
        <v>7.7</v>
      </c>
      <c r="FY25" s="604">
        <v>8</v>
      </c>
      <c r="FZ25" s="604"/>
      <c r="GA25" s="17">
        <f t="shared" si="99"/>
        <v>7.9</v>
      </c>
      <c r="GB25" s="18">
        <f t="shared" si="100"/>
        <v>7.9</v>
      </c>
      <c r="GC25" s="1029" t="str">
        <f t="shared" si="101"/>
        <v>7.9</v>
      </c>
      <c r="GD25" s="22" t="str">
        <f t="shared" si="102"/>
        <v>B</v>
      </c>
      <c r="GE25" s="20">
        <f t="shared" si="103"/>
        <v>3</v>
      </c>
      <c r="GF25" s="20" t="str">
        <f t="shared" si="104"/>
        <v>3.0</v>
      </c>
      <c r="GG25" s="46">
        <v>2</v>
      </c>
      <c r="GH25" s="416">
        <v>2</v>
      </c>
      <c r="GI25" s="417">
        <v>7.8</v>
      </c>
      <c r="GJ25" s="65">
        <v>9</v>
      </c>
      <c r="GK25" s="65"/>
      <c r="GL25" s="17">
        <f t="shared" si="105"/>
        <v>8.5</v>
      </c>
      <c r="GM25" s="18">
        <f t="shared" si="106"/>
        <v>8.5</v>
      </c>
      <c r="GN25" s="1029" t="str">
        <f t="shared" si="107"/>
        <v>8.5</v>
      </c>
      <c r="GO25" s="22" t="str">
        <f t="shared" si="108"/>
        <v>A</v>
      </c>
      <c r="GP25" s="20">
        <f t="shared" si="109"/>
        <v>4</v>
      </c>
      <c r="GQ25" s="20" t="str">
        <f t="shared" si="110"/>
        <v>4.0</v>
      </c>
      <c r="GR25" s="46">
        <v>3</v>
      </c>
      <c r="GS25" s="416">
        <v>3</v>
      </c>
      <c r="GT25" s="417">
        <v>5</v>
      </c>
      <c r="GU25" s="599">
        <v>8</v>
      </c>
      <c r="GV25" s="599"/>
      <c r="GW25" s="17">
        <f t="shared" si="111"/>
        <v>6.8</v>
      </c>
      <c r="GX25" s="18">
        <f t="shared" si="112"/>
        <v>6.8</v>
      </c>
      <c r="GY25" s="1028" t="str">
        <f t="shared" si="113"/>
        <v>6.8</v>
      </c>
      <c r="GZ25" s="22" t="str">
        <f t="shared" si="114"/>
        <v>C+</v>
      </c>
      <c r="HA25" s="20">
        <f t="shared" si="115"/>
        <v>2.5</v>
      </c>
      <c r="HB25" s="20" t="str">
        <f t="shared" si="116"/>
        <v>2.5</v>
      </c>
      <c r="HC25" s="46">
        <v>4</v>
      </c>
      <c r="HD25" s="416">
        <v>4</v>
      </c>
      <c r="HE25" s="417">
        <v>7.7</v>
      </c>
      <c r="HF25" s="65">
        <v>7</v>
      </c>
      <c r="HG25" s="65"/>
      <c r="HH25" s="17">
        <f t="shared" si="117"/>
        <v>7.3</v>
      </c>
      <c r="HI25" s="18">
        <f t="shared" si="118"/>
        <v>7.3</v>
      </c>
      <c r="HJ25" s="1029" t="str">
        <f t="shared" si="119"/>
        <v>7.3</v>
      </c>
      <c r="HK25" s="22" t="str">
        <f t="shared" si="120"/>
        <v>B</v>
      </c>
      <c r="HL25" s="20">
        <f t="shared" si="121"/>
        <v>3</v>
      </c>
      <c r="HM25" s="20" t="str">
        <f t="shared" si="122"/>
        <v>3.0</v>
      </c>
      <c r="HN25" s="46">
        <v>2</v>
      </c>
      <c r="HO25" s="416">
        <v>2</v>
      </c>
      <c r="HP25" s="660">
        <v>7.4</v>
      </c>
      <c r="HQ25" s="599">
        <v>8</v>
      </c>
      <c r="HR25" s="599"/>
      <c r="HS25" s="17">
        <f t="shared" si="123"/>
        <v>7.8</v>
      </c>
      <c r="HT25" s="18">
        <f t="shared" si="124"/>
        <v>7.8</v>
      </c>
      <c r="HU25" s="1028" t="str">
        <f t="shared" si="125"/>
        <v>7.8</v>
      </c>
      <c r="HV25" s="22" t="str">
        <f t="shared" si="126"/>
        <v>B</v>
      </c>
      <c r="HW25" s="20">
        <f t="shared" si="127"/>
        <v>3</v>
      </c>
      <c r="HX25" s="20" t="str">
        <f t="shared" si="128"/>
        <v>3.0</v>
      </c>
      <c r="HY25" s="46">
        <v>3</v>
      </c>
      <c r="HZ25" s="416">
        <v>3</v>
      </c>
      <c r="IA25" s="660">
        <v>6.8</v>
      </c>
      <c r="IB25" s="599">
        <v>6</v>
      </c>
      <c r="IC25" s="599"/>
      <c r="ID25" s="17">
        <f t="shared" si="129"/>
        <v>6.3</v>
      </c>
      <c r="IE25" s="18">
        <f t="shared" si="130"/>
        <v>6.3</v>
      </c>
      <c r="IF25" s="1029" t="str">
        <f t="shared" si="131"/>
        <v>6.3</v>
      </c>
      <c r="IG25" s="22" t="str">
        <f t="shared" si="132"/>
        <v>C</v>
      </c>
      <c r="IH25" s="20">
        <f t="shared" si="133"/>
        <v>2</v>
      </c>
      <c r="II25" s="20" t="str">
        <f t="shared" si="134"/>
        <v>2.0</v>
      </c>
      <c r="IJ25" s="46">
        <v>3</v>
      </c>
      <c r="IK25" s="416">
        <v>3</v>
      </c>
      <c r="IL25" s="417">
        <v>6.9</v>
      </c>
      <c r="IM25" s="599">
        <v>7</v>
      </c>
      <c r="IN25" s="599"/>
      <c r="IO25" s="17">
        <f t="shared" si="135"/>
        <v>7</v>
      </c>
      <c r="IP25" s="18">
        <f t="shared" si="136"/>
        <v>7</v>
      </c>
      <c r="IQ25" s="1028" t="str">
        <f t="shared" si="137"/>
        <v>7.0</v>
      </c>
      <c r="IR25" s="22" t="str">
        <f t="shared" si="138"/>
        <v>B</v>
      </c>
      <c r="IS25" s="20">
        <f t="shared" si="139"/>
        <v>3</v>
      </c>
      <c r="IT25" s="20" t="str">
        <f t="shared" si="140"/>
        <v>3.0</v>
      </c>
      <c r="IU25" s="46">
        <v>4</v>
      </c>
      <c r="IV25" s="416">
        <v>4</v>
      </c>
      <c r="IW25" s="515">
        <f t="shared" si="141"/>
        <v>23</v>
      </c>
      <c r="IX25" s="35">
        <f t="shared" si="142"/>
        <v>2.9130434782608696</v>
      </c>
      <c r="IY25" s="36" t="str">
        <f t="shared" si="143"/>
        <v>2.91</v>
      </c>
      <c r="IZ25" s="37" t="str">
        <f t="shared" si="144"/>
        <v>Lên lớp</v>
      </c>
      <c r="JA25" s="501">
        <f t="shared" si="145"/>
        <v>56</v>
      </c>
      <c r="JB25" s="690">
        <f t="shared" si="146"/>
        <v>2.7589285714285716</v>
      </c>
      <c r="JC25" s="36" t="str">
        <f t="shared" si="147"/>
        <v>2.76</v>
      </c>
      <c r="JD25" s="290">
        <f t="shared" si="148"/>
        <v>23</v>
      </c>
      <c r="JE25" s="291">
        <f t="shared" si="149"/>
        <v>2.9130434782608696</v>
      </c>
      <c r="JF25" s="679">
        <f t="shared" si="150"/>
        <v>56</v>
      </c>
      <c r="JG25" s="680">
        <f t="shared" si="151"/>
        <v>2.7589285714285716</v>
      </c>
      <c r="JH25" s="37" t="str">
        <f t="shared" si="152"/>
        <v>Lên lớp</v>
      </c>
      <c r="JJ25" s="417">
        <v>5.8</v>
      </c>
      <c r="JK25" s="65">
        <v>6</v>
      </c>
      <c r="JL25" s="65"/>
      <c r="JM25" s="17">
        <f t="shared" si="153"/>
        <v>5.9</v>
      </c>
      <c r="JN25" s="18">
        <f t="shared" si="154"/>
        <v>5.9</v>
      </c>
      <c r="JO25" s="1028" t="str">
        <f t="shared" si="155"/>
        <v>5.9</v>
      </c>
      <c r="JP25" s="22" t="str">
        <f t="shared" si="156"/>
        <v>C</v>
      </c>
      <c r="JQ25" s="20">
        <f t="shared" si="157"/>
        <v>2</v>
      </c>
      <c r="JR25" s="20" t="str">
        <f t="shared" si="158"/>
        <v>2.0</v>
      </c>
      <c r="JS25" s="46">
        <v>2</v>
      </c>
      <c r="JT25" s="416">
        <v>2</v>
      </c>
      <c r="JU25" s="660">
        <v>8.6</v>
      </c>
      <c r="JV25" s="65">
        <v>8</v>
      </c>
      <c r="JW25" s="65"/>
      <c r="JX25" s="17">
        <f t="shared" si="159"/>
        <v>8.1999999999999993</v>
      </c>
      <c r="JY25" s="18">
        <f t="shared" si="160"/>
        <v>8.1999999999999993</v>
      </c>
      <c r="JZ25" s="1028" t="str">
        <f t="shared" si="161"/>
        <v>8.2</v>
      </c>
      <c r="KA25" s="22" t="str">
        <f t="shared" si="162"/>
        <v>B+</v>
      </c>
      <c r="KB25" s="20">
        <f t="shared" si="163"/>
        <v>3.5</v>
      </c>
      <c r="KC25" s="20" t="str">
        <f t="shared" si="164"/>
        <v>3.5</v>
      </c>
      <c r="KD25" s="46">
        <v>4</v>
      </c>
      <c r="KE25" s="416">
        <v>4</v>
      </c>
      <c r="KF25" s="417">
        <v>6.7</v>
      </c>
      <c r="KG25" s="65">
        <v>5</v>
      </c>
      <c r="KH25" s="65"/>
      <c r="KI25" s="17">
        <f t="shared" si="165"/>
        <v>5.7</v>
      </c>
      <c r="KJ25" s="18">
        <f t="shared" si="166"/>
        <v>5.7</v>
      </c>
      <c r="KK25" s="1029" t="str">
        <f t="shared" si="167"/>
        <v>5.7</v>
      </c>
      <c r="KL25" s="22" t="str">
        <f t="shared" si="168"/>
        <v>C</v>
      </c>
      <c r="KM25" s="20">
        <f t="shared" si="169"/>
        <v>2</v>
      </c>
      <c r="KN25" s="20" t="str">
        <f t="shared" si="170"/>
        <v>2.0</v>
      </c>
      <c r="KO25" s="46">
        <v>4</v>
      </c>
      <c r="KP25" s="416">
        <v>4</v>
      </c>
      <c r="KQ25" s="417">
        <v>6.6</v>
      </c>
      <c r="KR25" s="65">
        <v>4</v>
      </c>
      <c r="KS25" s="65"/>
      <c r="KT25" s="17">
        <f t="shared" si="171"/>
        <v>5</v>
      </c>
      <c r="KU25" s="18">
        <f t="shared" si="172"/>
        <v>5</v>
      </c>
      <c r="KV25" s="1028" t="str">
        <f t="shared" si="173"/>
        <v>5.0</v>
      </c>
      <c r="KW25" s="22" t="str">
        <f t="shared" si="174"/>
        <v>D+</v>
      </c>
      <c r="KX25" s="20">
        <f t="shared" si="175"/>
        <v>1.5</v>
      </c>
      <c r="KY25" s="20" t="str">
        <f t="shared" si="176"/>
        <v>1.5</v>
      </c>
      <c r="KZ25" s="46">
        <v>3</v>
      </c>
      <c r="LA25" s="416">
        <v>3</v>
      </c>
      <c r="LB25" s="417">
        <v>7</v>
      </c>
      <c r="LC25" s="65">
        <v>7</v>
      </c>
      <c r="LD25" s="65"/>
      <c r="LE25" s="17">
        <f t="shared" si="177"/>
        <v>7</v>
      </c>
      <c r="LF25" s="18">
        <f t="shared" si="178"/>
        <v>7</v>
      </c>
      <c r="LG25" s="1029" t="str">
        <f t="shared" si="179"/>
        <v>7.0</v>
      </c>
      <c r="LH25" s="22" t="str">
        <f t="shared" si="180"/>
        <v>B</v>
      </c>
      <c r="LI25" s="20">
        <f t="shared" si="181"/>
        <v>3</v>
      </c>
      <c r="LJ25" s="20" t="str">
        <f t="shared" si="182"/>
        <v>3.0</v>
      </c>
      <c r="LK25" s="46">
        <v>2</v>
      </c>
      <c r="LL25" s="416">
        <v>2</v>
      </c>
      <c r="LM25" s="417">
        <v>7.4</v>
      </c>
      <c r="LN25" s="599">
        <v>7</v>
      </c>
      <c r="LO25" s="599"/>
      <c r="LP25" s="17">
        <f t="shared" si="183"/>
        <v>7.2</v>
      </c>
      <c r="LQ25" s="18">
        <f t="shared" si="184"/>
        <v>7.2</v>
      </c>
      <c r="LR25" s="1028" t="str">
        <f t="shared" si="185"/>
        <v>7.2</v>
      </c>
      <c r="LS25" s="22" t="str">
        <f t="shared" si="186"/>
        <v>B</v>
      </c>
      <c r="LT25" s="20">
        <f t="shared" si="187"/>
        <v>3</v>
      </c>
      <c r="LU25" s="20" t="str">
        <f t="shared" si="188"/>
        <v>3.0</v>
      </c>
      <c r="LV25" s="46">
        <v>2</v>
      </c>
      <c r="LW25" s="416">
        <v>2</v>
      </c>
      <c r="LX25" s="417">
        <v>7.4</v>
      </c>
      <c r="LY25" s="65">
        <v>8</v>
      </c>
      <c r="LZ25" s="65"/>
      <c r="MA25" s="17">
        <f t="shared" si="189"/>
        <v>7.8</v>
      </c>
      <c r="MB25" s="18">
        <f t="shared" si="190"/>
        <v>7.8</v>
      </c>
      <c r="MC25" s="1028" t="str">
        <f t="shared" si="191"/>
        <v>7.8</v>
      </c>
      <c r="MD25" s="22" t="str">
        <f t="shared" si="192"/>
        <v>B</v>
      </c>
      <c r="ME25" s="20">
        <f t="shared" si="193"/>
        <v>3</v>
      </c>
      <c r="MF25" s="20" t="str">
        <f t="shared" si="194"/>
        <v>3.0</v>
      </c>
      <c r="MG25" s="46">
        <v>3</v>
      </c>
      <c r="MH25" s="416">
        <v>3</v>
      </c>
      <c r="MI25" s="515">
        <f t="shared" si="195"/>
        <v>20</v>
      </c>
      <c r="MJ25" s="35">
        <f t="shared" si="196"/>
        <v>2.5750000000000002</v>
      </c>
      <c r="MK25" s="36" t="str">
        <f t="shared" si="197"/>
        <v>2.58</v>
      </c>
      <c r="ML25" s="65" t="str">
        <f t="shared" si="198"/>
        <v>Lên lớp</v>
      </c>
      <c r="MM25" s="501">
        <f t="shared" si="199"/>
        <v>76</v>
      </c>
      <c r="MN25" s="35">
        <f t="shared" si="200"/>
        <v>2.7105263157894739</v>
      </c>
      <c r="MO25" s="36" t="str">
        <f t="shared" si="201"/>
        <v>2.71</v>
      </c>
      <c r="MP25" s="799">
        <f t="shared" si="202"/>
        <v>20</v>
      </c>
      <c r="MQ25" s="800">
        <f t="shared" si="203"/>
        <v>2.5750000000000002</v>
      </c>
      <c r="MR25" s="801">
        <f t="shared" si="204"/>
        <v>76</v>
      </c>
      <c r="MS25" s="1031">
        <f t="shared" si="205"/>
        <v>6.9421052631578952</v>
      </c>
      <c r="MT25" s="802">
        <f t="shared" si="206"/>
        <v>2.7105263157894739</v>
      </c>
      <c r="MU25" s="65" t="str">
        <f t="shared" si="207"/>
        <v>Lên lớp</v>
      </c>
      <c r="MV25" s="225"/>
      <c r="MW25" s="417">
        <v>6.7</v>
      </c>
      <c r="MX25" s="65">
        <v>9</v>
      </c>
      <c r="MY25" s="65"/>
      <c r="MZ25" s="17">
        <f t="shared" si="208"/>
        <v>8.1</v>
      </c>
      <c r="NA25" s="18">
        <f t="shared" si="209"/>
        <v>8.1</v>
      </c>
      <c r="NB25" s="1032" t="str">
        <f t="shared" si="210"/>
        <v>8.1</v>
      </c>
      <c r="NC25" s="22" t="str">
        <f t="shared" si="211"/>
        <v>B+</v>
      </c>
      <c r="ND25" s="20">
        <f t="shared" si="212"/>
        <v>3.5</v>
      </c>
      <c r="NE25" s="20" t="str">
        <f t="shared" si="213"/>
        <v>3.5</v>
      </c>
      <c r="NF25" s="46">
        <v>4</v>
      </c>
      <c r="NG25" s="416">
        <v>4</v>
      </c>
      <c r="NH25" s="417">
        <v>7.9</v>
      </c>
      <c r="NI25" s="65">
        <v>8</v>
      </c>
      <c r="NJ25" s="65"/>
      <c r="NK25" s="17">
        <f t="shared" si="214"/>
        <v>8</v>
      </c>
      <c r="NL25" s="18">
        <f t="shared" si="215"/>
        <v>8</v>
      </c>
      <c r="NM25" s="1029" t="str">
        <f t="shared" si="216"/>
        <v>8.0</v>
      </c>
      <c r="NN25" s="22" t="str">
        <f t="shared" si="217"/>
        <v>B+</v>
      </c>
      <c r="NO25" s="20">
        <f t="shared" si="218"/>
        <v>3.5</v>
      </c>
      <c r="NP25" s="20" t="str">
        <f t="shared" si="219"/>
        <v>3.5</v>
      </c>
      <c r="NQ25" s="46">
        <v>3</v>
      </c>
      <c r="NR25" s="416">
        <v>3</v>
      </c>
      <c r="NS25" s="417">
        <v>8.6</v>
      </c>
      <c r="NT25" s="65">
        <v>9</v>
      </c>
      <c r="NU25" s="65"/>
      <c r="NV25" s="17">
        <f t="shared" si="220"/>
        <v>8.8000000000000007</v>
      </c>
      <c r="NW25" s="18">
        <f t="shared" si="221"/>
        <v>8.8000000000000007</v>
      </c>
      <c r="NX25" s="1029" t="str">
        <f t="shared" si="227"/>
        <v>8.8</v>
      </c>
      <c r="NY25" s="22" t="str">
        <f t="shared" si="222"/>
        <v>A</v>
      </c>
      <c r="NZ25" s="20">
        <f t="shared" si="223"/>
        <v>4</v>
      </c>
      <c r="OA25" s="20" t="str">
        <f t="shared" si="224"/>
        <v>4.0</v>
      </c>
      <c r="OB25" s="46">
        <v>2</v>
      </c>
      <c r="OC25" s="416">
        <v>2</v>
      </c>
      <c r="OD25" s="417">
        <v>7.5</v>
      </c>
      <c r="OE25" s="65">
        <v>8</v>
      </c>
      <c r="OF25" s="65"/>
      <c r="OG25" s="17">
        <f t="shared" si="228"/>
        <v>7.8</v>
      </c>
      <c r="OH25" s="18">
        <f t="shared" si="229"/>
        <v>7.8</v>
      </c>
      <c r="OI25" s="1032" t="str">
        <f t="shared" si="230"/>
        <v>7.8</v>
      </c>
      <c r="OJ25" s="22" t="str">
        <f t="shared" si="231"/>
        <v>B</v>
      </c>
      <c r="OK25" s="20">
        <f t="shared" si="232"/>
        <v>3</v>
      </c>
      <c r="OL25" s="20" t="str">
        <f t="shared" si="233"/>
        <v>3.0</v>
      </c>
      <c r="OM25" s="46">
        <v>3</v>
      </c>
      <c r="ON25" s="416">
        <v>3</v>
      </c>
      <c r="OO25" s="417">
        <v>6.9</v>
      </c>
      <c r="OP25" s="65">
        <v>7</v>
      </c>
      <c r="OQ25" s="65"/>
      <c r="OR25" s="17">
        <f t="shared" si="234"/>
        <v>7</v>
      </c>
      <c r="OS25" s="18">
        <f t="shared" si="235"/>
        <v>7</v>
      </c>
      <c r="OT25" s="1032" t="str">
        <f t="shared" si="236"/>
        <v>7.0</v>
      </c>
      <c r="OU25" s="22" t="str">
        <f t="shared" si="237"/>
        <v>B</v>
      </c>
      <c r="OV25" s="20">
        <f t="shared" si="238"/>
        <v>3</v>
      </c>
      <c r="OW25" s="20" t="str">
        <f t="shared" si="239"/>
        <v>3.0</v>
      </c>
      <c r="OX25" s="46">
        <v>4</v>
      </c>
      <c r="OY25" s="416">
        <v>4</v>
      </c>
      <c r="OZ25" s="515">
        <f t="shared" si="240"/>
        <v>16</v>
      </c>
      <c r="PA25" s="35">
        <f t="shared" si="241"/>
        <v>3.34375</v>
      </c>
      <c r="PB25" s="36" t="str">
        <f t="shared" si="242"/>
        <v>3.34</v>
      </c>
      <c r="PC25" s="65" t="str">
        <f t="shared" si="243"/>
        <v>Lên lớp</v>
      </c>
      <c r="PD25" s="501">
        <f t="shared" si="244"/>
        <v>92</v>
      </c>
      <c r="PE25" s="35">
        <f t="shared" si="245"/>
        <v>2.8206521739130435</v>
      </c>
      <c r="PF25" s="36" t="str">
        <f t="shared" si="246"/>
        <v>2.82</v>
      </c>
      <c r="PG25" s="799">
        <f t="shared" si="247"/>
        <v>16</v>
      </c>
      <c r="PH25" s="1105">
        <f t="shared" si="248"/>
        <v>7.8375000000000004</v>
      </c>
      <c r="PI25" s="800">
        <f t="shared" si="249"/>
        <v>3.34375</v>
      </c>
      <c r="PJ25" s="801">
        <f t="shared" si="250"/>
        <v>92</v>
      </c>
      <c r="PK25" s="1107">
        <f t="shared" si="251"/>
        <v>7.0978260869565215</v>
      </c>
      <c r="PL25" s="802">
        <f t="shared" si="252"/>
        <v>2.8206521739130435</v>
      </c>
      <c r="PM25" s="65" t="str">
        <f t="shared" si="253"/>
        <v>Lên lớp</v>
      </c>
      <c r="PN25" s="454"/>
      <c r="PO25" s="417">
        <v>7</v>
      </c>
      <c r="PP25" s="599">
        <v>7</v>
      </c>
      <c r="PQ25" s="599"/>
      <c r="PR25" s="17">
        <f t="shared" si="254"/>
        <v>7</v>
      </c>
      <c r="PS25" s="18">
        <f t="shared" si="255"/>
        <v>7</v>
      </c>
      <c r="PT25" s="1032" t="str">
        <f t="shared" si="256"/>
        <v>7.0</v>
      </c>
      <c r="PU25" s="22" t="str">
        <f t="shared" si="257"/>
        <v>B</v>
      </c>
      <c r="PV25" s="20">
        <f t="shared" si="258"/>
        <v>3</v>
      </c>
      <c r="PW25" s="20" t="str">
        <f t="shared" si="259"/>
        <v>3.0</v>
      </c>
      <c r="PX25" s="46">
        <v>3</v>
      </c>
      <c r="PY25" s="416">
        <v>3</v>
      </c>
      <c r="PZ25" s="715">
        <v>7.4</v>
      </c>
      <c r="QA25" s="460">
        <v>6.8</v>
      </c>
      <c r="QB25" s="1080">
        <f t="shared" si="260"/>
        <v>7</v>
      </c>
      <c r="QC25" s="1192" t="str">
        <f t="shared" si="261"/>
        <v>7.0</v>
      </c>
      <c r="QD25" s="1147" t="str">
        <f t="shared" si="262"/>
        <v>B</v>
      </c>
      <c r="QE25" s="1149">
        <f t="shared" si="263"/>
        <v>3</v>
      </c>
      <c r="QF25" s="1149" t="str">
        <f t="shared" si="264"/>
        <v>3.0</v>
      </c>
      <c r="QG25" s="1151">
        <v>5</v>
      </c>
      <c r="QH25" s="451">
        <v>5</v>
      </c>
      <c r="QI25" s="289">
        <f t="shared" si="265"/>
        <v>8</v>
      </c>
      <c r="QJ25" s="35">
        <f t="shared" si="266"/>
        <v>3</v>
      </c>
      <c r="QK25" s="36" t="str">
        <f t="shared" si="267"/>
        <v>3.00</v>
      </c>
      <c r="QL25" s="1159" t="str">
        <f t="shared" si="268"/>
        <v>Lên lớp</v>
      </c>
      <c r="QM25" s="290">
        <f t="shared" si="269"/>
        <v>8</v>
      </c>
      <c r="QN25" s="291">
        <f xml:space="preserve"> (PV25*PY25+QE25*QH25)/QM25</f>
        <v>3</v>
      </c>
    </row>
    <row r="26" spans="1:456">
      <c r="A26" s="247">
        <v>36</v>
      </c>
      <c r="B26" s="198" t="s">
        <v>156</v>
      </c>
      <c r="C26" s="143" t="s">
        <v>359</v>
      </c>
      <c r="D26" s="223" t="s">
        <v>351</v>
      </c>
      <c r="E26" s="224" t="s">
        <v>352</v>
      </c>
      <c r="F26" s="206" t="s">
        <v>360</v>
      </c>
      <c r="G26" s="249">
        <v>36208</v>
      </c>
      <c r="H26" s="238" t="s">
        <v>8</v>
      </c>
      <c r="I26" s="248" t="s">
        <v>358</v>
      </c>
      <c r="J26" s="438">
        <v>6</v>
      </c>
      <c r="K26" s="327" t="str">
        <f t="shared" si="0"/>
        <v>6.0</v>
      </c>
      <c r="L26" s="43" t="str">
        <f t="shared" si="225"/>
        <v>C</v>
      </c>
      <c r="M26" s="44">
        <f t="shared" si="226"/>
        <v>2</v>
      </c>
      <c r="N26" s="438">
        <v>6</v>
      </c>
      <c r="O26" s="327" t="str">
        <f t="shared" si="1"/>
        <v>6.0</v>
      </c>
      <c r="P26" s="43" t="str">
        <f t="shared" si="2"/>
        <v>C</v>
      </c>
      <c r="Q26" s="734">
        <f t="shared" si="3"/>
        <v>2</v>
      </c>
      <c r="R26" s="283">
        <v>6.7</v>
      </c>
      <c r="S26" s="49">
        <v>3</v>
      </c>
      <c r="T26" s="47"/>
      <c r="U26" s="41">
        <f>ROUND((R26*0.4+S26*0.6),1)</f>
        <v>4.5</v>
      </c>
      <c r="V26" s="42">
        <f>ROUND(MAX((R26*0.4+S26*0.6),(R26*0.4+T26*0.6)),1)</f>
        <v>4.5</v>
      </c>
      <c r="W26" s="327" t="str">
        <f t="shared" si="6"/>
        <v>4.5</v>
      </c>
      <c r="X26" s="43" t="str">
        <f>IF(V26&gt;=8.5,"A",IF(V26&gt;=8,"B+",IF(V26&gt;=7,"B",IF(V26&gt;=6.5,"C+",IF(V26&gt;=5.5,"C",IF(V26&gt;=5,"D+",IF(V26&gt;=4,"D","F")))))))</f>
        <v>D</v>
      </c>
      <c r="Y26" s="44">
        <f>IF(X26="A",4,IF(X26="B+",3.5,IF(X26="B",3,IF(X26="C+",2.5,IF(X26="C",2,IF(X26="D+",1.5,IF(X26="D",1,0)))))))</f>
        <v>1</v>
      </c>
      <c r="Z26" s="44" t="str">
        <f>TEXT(Y26,"0.0")</f>
        <v>1.0</v>
      </c>
      <c r="AA26" s="48">
        <v>2</v>
      </c>
      <c r="AB26" s="93">
        <v>2</v>
      </c>
      <c r="AC26" s="253">
        <v>7.5</v>
      </c>
      <c r="AD26" s="49">
        <v>6</v>
      </c>
      <c r="AE26" s="47"/>
      <c r="AF26" s="41">
        <f t="shared" si="10"/>
        <v>6.6</v>
      </c>
      <c r="AG26" s="42">
        <f t="shared" si="11"/>
        <v>6.6</v>
      </c>
      <c r="AH26" s="327" t="str">
        <f t="shared" si="12"/>
        <v>6.6</v>
      </c>
      <c r="AI26" s="43" t="str">
        <f t="shared" si="13"/>
        <v>C+</v>
      </c>
      <c r="AJ26" s="44">
        <f t="shared" si="14"/>
        <v>2.5</v>
      </c>
      <c r="AK26" s="44" t="str">
        <f t="shared" si="15"/>
        <v>2.5</v>
      </c>
      <c r="AL26" s="71">
        <v>3</v>
      </c>
      <c r="AM26" s="299">
        <v>3</v>
      </c>
      <c r="AN26" s="229">
        <v>5.4</v>
      </c>
      <c r="AO26" s="49">
        <v>5</v>
      </c>
      <c r="AP26" s="47"/>
      <c r="AQ26" s="41">
        <f t="shared" ref="AQ26" si="270">ROUND((AN26*0.4+AO26*0.6),1)</f>
        <v>5.2</v>
      </c>
      <c r="AR26" s="42">
        <f t="shared" ref="AR26" si="271">ROUND(MAX((AN26*0.4+AO26*0.6),(AN26*0.4+AP26*0.6)),1)</f>
        <v>5.2</v>
      </c>
      <c r="AS26" s="1104" t="str">
        <f t="shared" ref="AS26" si="272">TEXT(AR26,"0.0")</f>
        <v>5.2</v>
      </c>
      <c r="AT26" s="43" t="str">
        <f t="shared" ref="AT26" si="273">IF(AR26&gt;=8.5,"A",IF(AR26&gt;=8,"B+",IF(AR26&gt;=7,"B",IF(AR26&gt;=6.5,"C+",IF(AR26&gt;=5.5,"C",IF(AR26&gt;=5,"D+",IF(AR26&gt;=4,"D","F")))))))</f>
        <v>D+</v>
      </c>
      <c r="AU26" s="44">
        <f t="shared" ref="AU26" si="274">IF(AT26="A",4,IF(AT26="B+",3.5,IF(AT26="B",3,IF(AT26="C+",2.5,IF(AT26="C",2,IF(AT26="D+",1.5,IF(AT26="D",1,0)))))))</f>
        <v>1.5</v>
      </c>
      <c r="AV26" s="44" t="str">
        <f t="shared" ref="AV26" si="275">TEXT(AU26,"0.0")</f>
        <v>1.5</v>
      </c>
      <c r="AW26" s="296">
        <v>3</v>
      </c>
      <c r="AX26" s="92">
        <v>3</v>
      </c>
      <c r="AY26" s="257">
        <v>6.9</v>
      </c>
      <c r="AZ26" s="258">
        <v>6</v>
      </c>
      <c r="BA26" s="47"/>
      <c r="BB26" s="41">
        <f t="shared" si="22"/>
        <v>6.4</v>
      </c>
      <c r="BC26" s="42">
        <f t="shared" si="23"/>
        <v>6.4</v>
      </c>
      <c r="BD26" s="327" t="str">
        <f t="shared" si="24"/>
        <v>6.4</v>
      </c>
      <c r="BE26" s="43" t="str">
        <f t="shared" si="25"/>
        <v>C</v>
      </c>
      <c r="BF26" s="44">
        <f t="shared" si="26"/>
        <v>2</v>
      </c>
      <c r="BG26" s="44" t="str">
        <f t="shared" si="27"/>
        <v>2.0</v>
      </c>
      <c r="BH26" s="48">
        <v>3</v>
      </c>
      <c r="BI26" s="93">
        <v>3</v>
      </c>
      <c r="BJ26" s="257">
        <v>7.2</v>
      </c>
      <c r="BK26" s="258">
        <v>5</v>
      </c>
      <c r="BL26" s="47"/>
      <c r="BM26" s="41">
        <f t="shared" si="28"/>
        <v>5.9</v>
      </c>
      <c r="BN26" s="42">
        <f t="shared" si="29"/>
        <v>5.9</v>
      </c>
      <c r="BO26" s="327" t="str">
        <f t="shared" si="30"/>
        <v>5.9</v>
      </c>
      <c r="BP26" s="43" t="str">
        <f t="shared" si="31"/>
        <v>C</v>
      </c>
      <c r="BQ26" s="44">
        <f t="shared" si="32"/>
        <v>2</v>
      </c>
      <c r="BR26" s="70" t="str">
        <f t="shared" si="33"/>
        <v>2.0</v>
      </c>
      <c r="BS26" s="48">
        <v>5</v>
      </c>
      <c r="BT26" s="93">
        <v>5</v>
      </c>
      <c r="BU26" s="292">
        <f t="shared" si="34"/>
        <v>16</v>
      </c>
      <c r="BV26" s="293">
        <f t="shared" si="35"/>
        <v>1.875</v>
      </c>
      <c r="BW26" s="294" t="str">
        <f t="shared" si="36"/>
        <v>1.88</v>
      </c>
      <c r="BX26" s="49" t="str">
        <f t="shared" si="37"/>
        <v>Lên lớp</v>
      </c>
      <c r="BY26" s="300">
        <f t="shared" si="38"/>
        <v>16</v>
      </c>
      <c r="BZ26" s="301">
        <f t="shared" si="39"/>
        <v>1.875</v>
      </c>
      <c r="CA26" s="37" t="str">
        <f t="shared" si="40"/>
        <v>Lên lớp</v>
      </c>
      <c r="CB26" s="392"/>
      <c r="CC26" s="229">
        <v>5</v>
      </c>
      <c r="CD26" s="49">
        <v>5</v>
      </c>
      <c r="CE26" s="49"/>
      <c r="CF26" s="41">
        <f t="shared" si="41"/>
        <v>5</v>
      </c>
      <c r="CG26" s="42">
        <f t="shared" si="42"/>
        <v>5</v>
      </c>
      <c r="CH26" s="323" t="str">
        <f t="shared" si="43"/>
        <v>5.0</v>
      </c>
      <c r="CI26" s="43" t="str">
        <f t="shared" si="44"/>
        <v>D+</v>
      </c>
      <c r="CJ26" s="44">
        <f t="shared" si="45"/>
        <v>1.5</v>
      </c>
      <c r="CK26" s="44" t="str">
        <f t="shared" si="46"/>
        <v>1.5</v>
      </c>
      <c r="CL26" s="48">
        <v>3</v>
      </c>
      <c r="CM26" s="421">
        <v>3</v>
      </c>
      <c r="CN26" s="418">
        <v>5.9</v>
      </c>
      <c r="CO26" s="49">
        <v>6</v>
      </c>
      <c r="CP26" s="49"/>
      <c r="CQ26" s="41">
        <f t="shared" si="47"/>
        <v>6</v>
      </c>
      <c r="CR26" s="42">
        <f t="shared" si="48"/>
        <v>6</v>
      </c>
      <c r="CS26" s="323" t="str">
        <f t="shared" si="49"/>
        <v>6.0</v>
      </c>
      <c r="CT26" s="43" t="str">
        <f t="shared" si="50"/>
        <v>C</v>
      </c>
      <c r="CU26" s="44">
        <f t="shared" si="51"/>
        <v>2</v>
      </c>
      <c r="CV26" s="44" t="str">
        <f t="shared" si="52"/>
        <v>2.0</v>
      </c>
      <c r="CW26" s="48">
        <v>3</v>
      </c>
      <c r="CX26" s="421">
        <v>3</v>
      </c>
      <c r="CY26" s="418">
        <v>6.4</v>
      </c>
      <c r="CZ26" s="476">
        <v>6</v>
      </c>
      <c r="DA26" s="47"/>
      <c r="DB26" s="41">
        <f t="shared" si="53"/>
        <v>6.2</v>
      </c>
      <c r="DC26" s="42">
        <f t="shared" si="54"/>
        <v>6.2</v>
      </c>
      <c r="DD26" s="1028" t="str">
        <f t="shared" si="55"/>
        <v>6.2</v>
      </c>
      <c r="DE26" s="43" t="str">
        <f t="shared" si="56"/>
        <v>C</v>
      </c>
      <c r="DF26" s="44">
        <f t="shared" si="57"/>
        <v>2</v>
      </c>
      <c r="DG26" s="44" t="str">
        <f t="shared" si="58"/>
        <v>2.0</v>
      </c>
      <c r="DH26" s="48">
        <v>2</v>
      </c>
      <c r="DI26" s="421">
        <v>2</v>
      </c>
      <c r="DJ26" s="418">
        <v>5.0999999999999996</v>
      </c>
      <c r="DK26" s="476">
        <v>6</v>
      </c>
      <c r="DL26" s="47"/>
      <c r="DM26" s="41">
        <f t="shared" si="59"/>
        <v>5.6</v>
      </c>
      <c r="DN26" s="42">
        <f t="shared" si="60"/>
        <v>5.6</v>
      </c>
      <c r="DO26" s="1028" t="str">
        <f t="shared" si="61"/>
        <v>5.6</v>
      </c>
      <c r="DP26" s="43" t="str">
        <f t="shared" si="62"/>
        <v>C</v>
      </c>
      <c r="DQ26" s="44">
        <f t="shared" si="63"/>
        <v>2</v>
      </c>
      <c r="DR26" s="44" t="str">
        <f t="shared" si="64"/>
        <v>2.0</v>
      </c>
      <c r="DS26" s="48">
        <v>3</v>
      </c>
      <c r="DT26" s="421">
        <v>3</v>
      </c>
      <c r="DU26" s="418">
        <v>5</v>
      </c>
      <c r="DV26" s="476">
        <v>6</v>
      </c>
      <c r="DW26" s="47"/>
      <c r="DX26" s="41">
        <f t="shared" si="65"/>
        <v>5.6</v>
      </c>
      <c r="DY26" s="42">
        <f t="shared" si="66"/>
        <v>5.6</v>
      </c>
      <c r="DZ26" s="1028" t="str">
        <f t="shared" si="67"/>
        <v>5.6</v>
      </c>
      <c r="EA26" s="43" t="str">
        <f t="shared" si="68"/>
        <v>C</v>
      </c>
      <c r="EB26" s="44">
        <f t="shared" si="69"/>
        <v>2</v>
      </c>
      <c r="EC26" s="44" t="str">
        <f t="shared" si="70"/>
        <v>2.0</v>
      </c>
      <c r="ED26" s="48">
        <v>2</v>
      </c>
      <c r="EE26" s="421">
        <v>2</v>
      </c>
      <c r="EF26" s="1021">
        <v>7.7</v>
      </c>
      <c r="EG26" s="485">
        <v>8</v>
      </c>
      <c r="EH26" s="1022"/>
      <c r="EI26" s="816">
        <f t="shared" si="71"/>
        <v>7.9</v>
      </c>
      <c r="EJ26" s="1023">
        <f t="shared" si="72"/>
        <v>7.9</v>
      </c>
      <c r="EK26" s="1028" t="str">
        <f t="shared" si="73"/>
        <v>7.9</v>
      </c>
      <c r="EL26" s="43" t="str">
        <f t="shared" si="74"/>
        <v>B</v>
      </c>
      <c r="EM26" s="44">
        <f t="shared" si="75"/>
        <v>3</v>
      </c>
      <c r="EN26" s="44" t="str">
        <f t="shared" si="76"/>
        <v>3.0</v>
      </c>
      <c r="EO26" s="48">
        <v>2</v>
      </c>
      <c r="EP26" s="421">
        <v>2</v>
      </c>
      <c r="EQ26" s="418">
        <v>5.8</v>
      </c>
      <c r="ER26" s="476">
        <v>3</v>
      </c>
      <c r="ES26" s="49"/>
      <c r="ET26" s="41">
        <f t="shared" si="77"/>
        <v>4.0999999999999996</v>
      </c>
      <c r="EU26" s="42">
        <f t="shared" si="78"/>
        <v>4.0999999999999996</v>
      </c>
      <c r="EV26" s="1028" t="str">
        <f t="shared" si="79"/>
        <v>4.1</v>
      </c>
      <c r="EW26" s="43" t="str">
        <f t="shared" si="80"/>
        <v>D</v>
      </c>
      <c r="EX26" s="44">
        <f t="shared" si="81"/>
        <v>1</v>
      </c>
      <c r="EY26" s="44" t="str">
        <f t="shared" si="82"/>
        <v>1.0</v>
      </c>
      <c r="EZ26" s="48">
        <v>2</v>
      </c>
      <c r="FA26" s="421">
        <v>2</v>
      </c>
      <c r="FB26" s="516">
        <f t="shared" si="83"/>
        <v>17</v>
      </c>
      <c r="FC26" s="293">
        <f t="shared" si="84"/>
        <v>1.911764705882353</v>
      </c>
      <c r="FD26" s="294" t="str">
        <f t="shared" si="85"/>
        <v>1.91</v>
      </c>
      <c r="FE26" s="476" t="str">
        <f t="shared" si="86"/>
        <v>Lên lớp</v>
      </c>
      <c r="FF26" s="529">
        <f t="shared" si="87"/>
        <v>33</v>
      </c>
      <c r="FG26" s="293">
        <f t="shared" si="88"/>
        <v>1.893939393939394</v>
      </c>
      <c r="FH26" s="294" t="str">
        <f t="shared" si="89"/>
        <v>1.89</v>
      </c>
      <c r="FI26" s="531">
        <f t="shared" si="90"/>
        <v>33</v>
      </c>
      <c r="FJ26" s="532">
        <f t="shared" si="91"/>
        <v>1.893939393939394</v>
      </c>
      <c r="FK26" s="503" t="str">
        <f t="shared" si="92"/>
        <v>Lên lớp</v>
      </c>
      <c r="FL26" s="374"/>
      <c r="FM26" s="418">
        <v>7.2</v>
      </c>
      <c r="FN26" s="476">
        <v>7</v>
      </c>
      <c r="FO26" s="49"/>
      <c r="FP26" s="41">
        <f t="shared" si="93"/>
        <v>7.1</v>
      </c>
      <c r="FQ26" s="42">
        <f t="shared" si="94"/>
        <v>7.1</v>
      </c>
      <c r="FR26" s="1028" t="str">
        <f t="shared" si="95"/>
        <v>7.1</v>
      </c>
      <c r="FS26" s="43" t="str">
        <f t="shared" si="96"/>
        <v>B</v>
      </c>
      <c r="FT26" s="44">
        <f t="shared" si="97"/>
        <v>3</v>
      </c>
      <c r="FU26" s="44" t="str">
        <f t="shared" si="98"/>
        <v>3.0</v>
      </c>
      <c r="FV26" s="48">
        <v>2</v>
      </c>
      <c r="FW26" s="421">
        <v>2</v>
      </c>
      <c r="FX26" s="587">
        <v>7</v>
      </c>
      <c r="FY26" s="607">
        <v>8</v>
      </c>
      <c r="FZ26" s="607"/>
      <c r="GA26" s="41">
        <f t="shared" si="99"/>
        <v>7.6</v>
      </c>
      <c r="GB26" s="42">
        <f t="shared" si="100"/>
        <v>7.6</v>
      </c>
      <c r="GC26" s="1029" t="str">
        <f t="shared" si="101"/>
        <v>7.6</v>
      </c>
      <c r="GD26" s="43" t="str">
        <f t="shared" si="102"/>
        <v>B</v>
      </c>
      <c r="GE26" s="44">
        <f t="shared" si="103"/>
        <v>3</v>
      </c>
      <c r="GF26" s="44" t="str">
        <f t="shared" si="104"/>
        <v>3.0</v>
      </c>
      <c r="GG26" s="48">
        <v>2</v>
      </c>
      <c r="GH26" s="421">
        <v>2</v>
      </c>
      <c r="GI26" s="418">
        <v>7.2</v>
      </c>
      <c r="GJ26" s="49">
        <v>9</v>
      </c>
      <c r="GK26" s="49"/>
      <c r="GL26" s="41">
        <f t="shared" si="105"/>
        <v>8.3000000000000007</v>
      </c>
      <c r="GM26" s="42">
        <f t="shared" si="106"/>
        <v>8.3000000000000007</v>
      </c>
      <c r="GN26" s="1029" t="str">
        <f t="shared" si="107"/>
        <v>8.3</v>
      </c>
      <c r="GO26" s="43" t="str">
        <f t="shared" si="108"/>
        <v>B+</v>
      </c>
      <c r="GP26" s="44">
        <f t="shared" si="109"/>
        <v>3.5</v>
      </c>
      <c r="GQ26" s="44" t="str">
        <f t="shared" si="110"/>
        <v>3.5</v>
      </c>
      <c r="GR26" s="48">
        <v>3</v>
      </c>
      <c r="GS26" s="421">
        <v>3</v>
      </c>
      <c r="GT26" s="418">
        <v>5.9</v>
      </c>
      <c r="GU26" s="612">
        <v>8</v>
      </c>
      <c r="GV26" s="612"/>
      <c r="GW26" s="41">
        <f t="shared" si="111"/>
        <v>7.2</v>
      </c>
      <c r="GX26" s="42">
        <f t="shared" si="112"/>
        <v>7.2</v>
      </c>
      <c r="GY26" s="1028" t="str">
        <f t="shared" si="113"/>
        <v>7.2</v>
      </c>
      <c r="GZ26" s="43" t="str">
        <f t="shared" si="114"/>
        <v>B</v>
      </c>
      <c r="HA26" s="44">
        <f t="shared" si="115"/>
        <v>3</v>
      </c>
      <c r="HB26" s="44" t="str">
        <f t="shared" si="116"/>
        <v>3.0</v>
      </c>
      <c r="HC26" s="48">
        <v>4</v>
      </c>
      <c r="HD26" s="421">
        <v>4</v>
      </c>
      <c r="HE26" s="418">
        <v>5.7</v>
      </c>
      <c r="HF26" s="49">
        <v>6</v>
      </c>
      <c r="HG26" s="49"/>
      <c r="HH26" s="41">
        <f t="shared" si="117"/>
        <v>5.9</v>
      </c>
      <c r="HI26" s="42">
        <f t="shared" si="118"/>
        <v>5.9</v>
      </c>
      <c r="HJ26" s="1029" t="str">
        <f t="shared" si="119"/>
        <v>5.9</v>
      </c>
      <c r="HK26" s="43" t="str">
        <f t="shared" si="120"/>
        <v>C</v>
      </c>
      <c r="HL26" s="44">
        <f t="shared" si="121"/>
        <v>2</v>
      </c>
      <c r="HM26" s="44" t="str">
        <f t="shared" si="122"/>
        <v>2.0</v>
      </c>
      <c r="HN26" s="48">
        <v>2</v>
      </c>
      <c r="HO26" s="421">
        <v>2</v>
      </c>
      <c r="HP26" s="661">
        <v>6.3</v>
      </c>
      <c r="HQ26" s="612">
        <v>2</v>
      </c>
      <c r="HR26" s="612">
        <v>8</v>
      </c>
      <c r="HS26" s="41">
        <f t="shared" si="123"/>
        <v>3.7</v>
      </c>
      <c r="HT26" s="42">
        <f t="shared" si="124"/>
        <v>7.3</v>
      </c>
      <c r="HU26" s="1028" t="str">
        <f t="shared" si="125"/>
        <v>7.3</v>
      </c>
      <c r="HV26" s="43" t="str">
        <f t="shared" si="126"/>
        <v>B</v>
      </c>
      <c r="HW26" s="44">
        <f t="shared" si="127"/>
        <v>3</v>
      </c>
      <c r="HX26" s="44" t="str">
        <f t="shared" si="128"/>
        <v>3.0</v>
      </c>
      <c r="HY26" s="48">
        <v>3</v>
      </c>
      <c r="HZ26" s="421">
        <v>3</v>
      </c>
      <c r="IA26" s="661">
        <v>6.2</v>
      </c>
      <c r="IB26" s="612">
        <v>6</v>
      </c>
      <c r="IC26" s="612"/>
      <c r="ID26" s="41">
        <f t="shared" si="129"/>
        <v>6.1</v>
      </c>
      <c r="IE26" s="42">
        <f t="shared" si="130"/>
        <v>6.1</v>
      </c>
      <c r="IF26" s="1029" t="str">
        <f t="shared" si="131"/>
        <v>6.1</v>
      </c>
      <c r="IG26" s="43" t="str">
        <f t="shared" si="132"/>
        <v>C</v>
      </c>
      <c r="IH26" s="44">
        <f t="shared" si="133"/>
        <v>2</v>
      </c>
      <c r="II26" s="44" t="str">
        <f t="shared" si="134"/>
        <v>2.0</v>
      </c>
      <c r="IJ26" s="48">
        <v>3</v>
      </c>
      <c r="IK26" s="421">
        <v>3</v>
      </c>
      <c r="IL26" s="418">
        <v>5.7</v>
      </c>
      <c r="IM26" s="612">
        <v>5</v>
      </c>
      <c r="IN26" s="612"/>
      <c r="IO26" s="41">
        <f t="shared" si="135"/>
        <v>5.3</v>
      </c>
      <c r="IP26" s="42">
        <f t="shared" si="136"/>
        <v>5.3</v>
      </c>
      <c r="IQ26" s="1028" t="str">
        <f t="shared" si="137"/>
        <v>5.3</v>
      </c>
      <c r="IR26" s="43" t="str">
        <f t="shared" si="138"/>
        <v>D+</v>
      </c>
      <c r="IS26" s="44">
        <f t="shared" si="139"/>
        <v>1.5</v>
      </c>
      <c r="IT26" s="44" t="str">
        <f t="shared" si="140"/>
        <v>1.5</v>
      </c>
      <c r="IU26" s="48">
        <v>4</v>
      </c>
      <c r="IV26" s="421">
        <v>4</v>
      </c>
      <c r="IW26" s="516">
        <f t="shared" si="141"/>
        <v>23</v>
      </c>
      <c r="IX26" s="293">
        <f t="shared" si="142"/>
        <v>2.5869565217391304</v>
      </c>
      <c r="IY26" s="294" t="str">
        <f t="shared" si="143"/>
        <v>2.59</v>
      </c>
      <c r="IZ26" s="49" t="str">
        <f t="shared" si="144"/>
        <v>Lên lớp</v>
      </c>
      <c r="JA26" s="529">
        <f t="shared" si="145"/>
        <v>56</v>
      </c>
      <c r="JB26" s="293">
        <f t="shared" si="146"/>
        <v>2.1785714285714284</v>
      </c>
      <c r="JC26" s="294" t="str">
        <f t="shared" si="147"/>
        <v>2.18</v>
      </c>
      <c r="JD26" s="300">
        <f t="shared" si="148"/>
        <v>23</v>
      </c>
      <c r="JE26" s="694">
        <f t="shared" si="149"/>
        <v>2.5869565217391304</v>
      </c>
      <c r="JF26" s="691">
        <f t="shared" si="150"/>
        <v>56</v>
      </c>
      <c r="JG26" s="692">
        <f t="shared" si="151"/>
        <v>2.1785714285714284</v>
      </c>
      <c r="JH26" s="283" t="str">
        <f t="shared" si="152"/>
        <v>Lên lớp</v>
      </c>
      <c r="JJ26" s="418">
        <v>7.6</v>
      </c>
      <c r="JK26" s="49">
        <v>6</v>
      </c>
      <c r="JL26" s="49"/>
      <c r="JM26" s="41">
        <f t="shared" si="153"/>
        <v>6.6</v>
      </c>
      <c r="JN26" s="42">
        <f t="shared" si="154"/>
        <v>6.6</v>
      </c>
      <c r="JO26" s="1028" t="str">
        <f t="shared" si="155"/>
        <v>6.6</v>
      </c>
      <c r="JP26" s="43" t="str">
        <f t="shared" si="156"/>
        <v>C+</v>
      </c>
      <c r="JQ26" s="44">
        <f t="shared" si="157"/>
        <v>2.5</v>
      </c>
      <c r="JR26" s="44" t="str">
        <f t="shared" si="158"/>
        <v>2.5</v>
      </c>
      <c r="JS26" s="48">
        <v>2</v>
      </c>
      <c r="JT26" s="421">
        <v>2</v>
      </c>
      <c r="JU26" s="661">
        <v>7.9</v>
      </c>
      <c r="JV26" s="49">
        <v>7</v>
      </c>
      <c r="JW26" s="49"/>
      <c r="JX26" s="41">
        <f t="shared" si="159"/>
        <v>7.4</v>
      </c>
      <c r="JY26" s="42">
        <f t="shared" si="160"/>
        <v>7.4</v>
      </c>
      <c r="JZ26" s="1028" t="str">
        <f t="shared" si="161"/>
        <v>7.4</v>
      </c>
      <c r="KA26" s="43" t="str">
        <f t="shared" si="162"/>
        <v>B</v>
      </c>
      <c r="KB26" s="44">
        <f t="shared" si="163"/>
        <v>3</v>
      </c>
      <c r="KC26" s="44" t="str">
        <f t="shared" si="164"/>
        <v>3.0</v>
      </c>
      <c r="KD26" s="48">
        <v>4</v>
      </c>
      <c r="KE26" s="421">
        <v>4</v>
      </c>
      <c r="KF26" s="418">
        <v>7.1</v>
      </c>
      <c r="KG26" s="49">
        <v>4</v>
      </c>
      <c r="KH26" s="49"/>
      <c r="KI26" s="41">
        <f t="shared" si="165"/>
        <v>5.2</v>
      </c>
      <c r="KJ26" s="42">
        <f t="shared" si="166"/>
        <v>5.2</v>
      </c>
      <c r="KK26" s="1029" t="str">
        <f t="shared" si="167"/>
        <v>5.2</v>
      </c>
      <c r="KL26" s="43" t="str">
        <f t="shared" si="168"/>
        <v>D+</v>
      </c>
      <c r="KM26" s="44">
        <f t="shared" si="169"/>
        <v>1.5</v>
      </c>
      <c r="KN26" s="44" t="str">
        <f t="shared" si="170"/>
        <v>1.5</v>
      </c>
      <c r="KO26" s="48">
        <v>4</v>
      </c>
      <c r="KP26" s="421">
        <v>4</v>
      </c>
      <c r="KQ26" s="418">
        <v>8</v>
      </c>
      <c r="KR26" s="49">
        <v>5</v>
      </c>
      <c r="KS26" s="49"/>
      <c r="KT26" s="41">
        <f t="shared" si="171"/>
        <v>6.2</v>
      </c>
      <c r="KU26" s="42">
        <f t="shared" si="172"/>
        <v>6.2</v>
      </c>
      <c r="KV26" s="1028" t="str">
        <f t="shared" si="173"/>
        <v>6.2</v>
      </c>
      <c r="KW26" s="43" t="str">
        <f t="shared" si="174"/>
        <v>C</v>
      </c>
      <c r="KX26" s="44">
        <f t="shared" si="175"/>
        <v>2</v>
      </c>
      <c r="KY26" s="44" t="str">
        <f t="shared" si="176"/>
        <v>2.0</v>
      </c>
      <c r="KZ26" s="48">
        <v>3</v>
      </c>
      <c r="LA26" s="421">
        <v>3</v>
      </c>
      <c r="LB26" s="418">
        <v>6.7</v>
      </c>
      <c r="LC26" s="49">
        <v>8</v>
      </c>
      <c r="LD26" s="49"/>
      <c r="LE26" s="41">
        <f t="shared" si="177"/>
        <v>7.5</v>
      </c>
      <c r="LF26" s="42">
        <f t="shared" si="178"/>
        <v>7.5</v>
      </c>
      <c r="LG26" s="1029" t="str">
        <f t="shared" si="179"/>
        <v>7.5</v>
      </c>
      <c r="LH26" s="43" t="str">
        <f t="shared" si="180"/>
        <v>B</v>
      </c>
      <c r="LI26" s="44">
        <f t="shared" si="181"/>
        <v>3</v>
      </c>
      <c r="LJ26" s="44" t="str">
        <f t="shared" si="182"/>
        <v>3.0</v>
      </c>
      <c r="LK26" s="48">
        <v>2</v>
      </c>
      <c r="LL26" s="421">
        <v>2</v>
      </c>
      <c r="LM26" s="418">
        <v>6.1</v>
      </c>
      <c r="LN26" s="612">
        <v>7</v>
      </c>
      <c r="LO26" s="612"/>
      <c r="LP26" s="41">
        <f t="shared" si="183"/>
        <v>6.6</v>
      </c>
      <c r="LQ26" s="42">
        <f t="shared" si="184"/>
        <v>6.6</v>
      </c>
      <c r="LR26" s="1028" t="str">
        <f t="shared" si="185"/>
        <v>6.6</v>
      </c>
      <c r="LS26" s="43" t="str">
        <f t="shared" si="186"/>
        <v>C+</v>
      </c>
      <c r="LT26" s="44">
        <f t="shared" si="187"/>
        <v>2.5</v>
      </c>
      <c r="LU26" s="44" t="str">
        <f t="shared" si="188"/>
        <v>2.5</v>
      </c>
      <c r="LV26" s="48">
        <v>2</v>
      </c>
      <c r="LW26" s="421">
        <v>2</v>
      </c>
      <c r="LX26" s="418">
        <v>6.6</v>
      </c>
      <c r="LY26" s="49">
        <v>8</v>
      </c>
      <c r="LZ26" s="49"/>
      <c r="MA26" s="41">
        <f t="shared" si="189"/>
        <v>7.4</v>
      </c>
      <c r="MB26" s="42">
        <f t="shared" si="190"/>
        <v>7.4</v>
      </c>
      <c r="MC26" s="1028" t="str">
        <f t="shared" si="191"/>
        <v>7.4</v>
      </c>
      <c r="MD26" s="43" t="str">
        <f t="shared" si="192"/>
        <v>B</v>
      </c>
      <c r="ME26" s="44">
        <f t="shared" si="193"/>
        <v>3</v>
      </c>
      <c r="MF26" s="44" t="str">
        <f t="shared" si="194"/>
        <v>3.0</v>
      </c>
      <c r="MG26" s="48">
        <v>3</v>
      </c>
      <c r="MH26" s="421">
        <v>3</v>
      </c>
      <c r="MI26" s="516">
        <f t="shared" si="195"/>
        <v>20</v>
      </c>
      <c r="MJ26" s="293">
        <f t="shared" si="196"/>
        <v>2.4500000000000002</v>
      </c>
      <c r="MK26" s="294" t="str">
        <f t="shared" si="197"/>
        <v>2.45</v>
      </c>
      <c r="ML26" s="49" t="str">
        <f t="shared" si="198"/>
        <v>Lên lớp</v>
      </c>
      <c r="MM26" s="529">
        <f t="shared" si="199"/>
        <v>76</v>
      </c>
      <c r="MN26" s="293">
        <f t="shared" si="200"/>
        <v>2.25</v>
      </c>
      <c r="MO26" s="294" t="str">
        <f t="shared" si="201"/>
        <v>2.25</v>
      </c>
      <c r="MP26" s="300">
        <f t="shared" si="202"/>
        <v>20</v>
      </c>
      <c r="MQ26" s="694">
        <f t="shared" si="203"/>
        <v>2.4500000000000002</v>
      </c>
      <c r="MR26" s="691">
        <f t="shared" si="204"/>
        <v>76</v>
      </c>
      <c r="MS26" s="1031">
        <f t="shared" si="205"/>
        <v>6.3078947368421048</v>
      </c>
      <c r="MT26" s="697">
        <f t="shared" si="206"/>
        <v>2.25</v>
      </c>
      <c r="MU26" s="49" t="str">
        <f t="shared" si="207"/>
        <v>Lên lớp</v>
      </c>
      <c r="MV26" s="207"/>
      <c r="MW26" s="418">
        <v>6</v>
      </c>
      <c r="MX26" s="49">
        <v>9</v>
      </c>
      <c r="MY26" s="49"/>
      <c r="MZ26" s="41">
        <f t="shared" si="208"/>
        <v>7.8</v>
      </c>
      <c r="NA26" s="42">
        <f t="shared" si="209"/>
        <v>7.8</v>
      </c>
      <c r="NB26" s="1056" t="str">
        <f t="shared" si="210"/>
        <v>7.8</v>
      </c>
      <c r="NC26" s="43" t="str">
        <f t="shared" si="211"/>
        <v>B</v>
      </c>
      <c r="ND26" s="44">
        <f t="shared" si="212"/>
        <v>3</v>
      </c>
      <c r="NE26" s="44" t="str">
        <f t="shared" si="213"/>
        <v>3.0</v>
      </c>
      <c r="NF26" s="48">
        <v>4</v>
      </c>
      <c r="NG26" s="421">
        <v>4</v>
      </c>
      <c r="NH26" s="418">
        <v>7.7</v>
      </c>
      <c r="NI26" s="49">
        <v>8</v>
      </c>
      <c r="NJ26" s="49"/>
      <c r="NK26" s="41">
        <f t="shared" si="214"/>
        <v>7.9</v>
      </c>
      <c r="NL26" s="42">
        <f t="shared" si="215"/>
        <v>7.9</v>
      </c>
      <c r="NM26" s="1029" t="str">
        <f t="shared" si="216"/>
        <v>7.9</v>
      </c>
      <c r="NN26" s="43" t="str">
        <f t="shared" si="217"/>
        <v>B</v>
      </c>
      <c r="NO26" s="44">
        <f t="shared" si="218"/>
        <v>3</v>
      </c>
      <c r="NP26" s="44" t="str">
        <f t="shared" si="219"/>
        <v>3.0</v>
      </c>
      <c r="NQ26" s="48">
        <v>3</v>
      </c>
      <c r="NR26" s="421">
        <v>3</v>
      </c>
      <c r="NS26" s="418">
        <v>7.4</v>
      </c>
      <c r="NT26" s="49">
        <v>7</v>
      </c>
      <c r="NU26" s="49"/>
      <c r="NV26" s="41">
        <f t="shared" si="220"/>
        <v>7.2</v>
      </c>
      <c r="NW26" s="42">
        <f t="shared" si="221"/>
        <v>7.2</v>
      </c>
      <c r="NX26" s="1029" t="str">
        <f t="shared" si="227"/>
        <v>7.2</v>
      </c>
      <c r="NY26" s="43" t="str">
        <f t="shared" si="222"/>
        <v>B</v>
      </c>
      <c r="NZ26" s="44">
        <f t="shared" si="223"/>
        <v>3</v>
      </c>
      <c r="OA26" s="44" t="str">
        <f t="shared" si="224"/>
        <v>3.0</v>
      </c>
      <c r="OB26" s="48">
        <v>2</v>
      </c>
      <c r="OC26" s="421">
        <v>2</v>
      </c>
      <c r="OD26" s="418">
        <v>7.3</v>
      </c>
      <c r="OE26" s="49">
        <v>7</v>
      </c>
      <c r="OF26" s="49"/>
      <c r="OG26" s="41">
        <f t="shared" si="228"/>
        <v>7.1</v>
      </c>
      <c r="OH26" s="42">
        <f t="shared" si="229"/>
        <v>7.1</v>
      </c>
      <c r="OI26" s="1056" t="str">
        <f t="shared" si="230"/>
        <v>7.1</v>
      </c>
      <c r="OJ26" s="43" t="str">
        <f t="shared" si="231"/>
        <v>B</v>
      </c>
      <c r="OK26" s="44">
        <f t="shared" si="232"/>
        <v>3</v>
      </c>
      <c r="OL26" s="44" t="str">
        <f t="shared" si="233"/>
        <v>3.0</v>
      </c>
      <c r="OM26" s="48">
        <v>3</v>
      </c>
      <c r="ON26" s="421">
        <v>3</v>
      </c>
      <c r="OO26" s="418">
        <v>6.6</v>
      </c>
      <c r="OP26" s="49">
        <v>7</v>
      </c>
      <c r="OQ26" s="49"/>
      <c r="OR26" s="41">
        <f t="shared" si="234"/>
        <v>6.8</v>
      </c>
      <c r="OS26" s="42">
        <f t="shared" si="235"/>
        <v>6.8</v>
      </c>
      <c r="OT26" s="1056" t="str">
        <f t="shared" si="236"/>
        <v>6.8</v>
      </c>
      <c r="OU26" s="43" t="str">
        <f t="shared" si="237"/>
        <v>C+</v>
      </c>
      <c r="OV26" s="44">
        <f t="shared" si="238"/>
        <v>2.5</v>
      </c>
      <c r="OW26" s="44" t="str">
        <f t="shared" si="239"/>
        <v>2.5</v>
      </c>
      <c r="OX26" s="48">
        <v>4</v>
      </c>
      <c r="OY26" s="421">
        <v>4</v>
      </c>
      <c r="OZ26" s="516">
        <f t="shared" si="240"/>
        <v>16</v>
      </c>
      <c r="PA26" s="293">
        <f t="shared" si="241"/>
        <v>2.875</v>
      </c>
      <c r="PB26" s="294" t="str">
        <f t="shared" si="242"/>
        <v>2.88</v>
      </c>
      <c r="PC26" s="49" t="str">
        <f t="shared" si="243"/>
        <v>Lên lớp</v>
      </c>
      <c r="PD26" s="529">
        <f t="shared" si="244"/>
        <v>92</v>
      </c>
      <c r="PE26" s="293">
        <f t="shared" si="245"/>
        <v>2.3586956521739131</v>
      </c>
      <c r="PF26" s="294" t="str">
        <f t="shared" si="246"/>
        <v>2.36</v>
      </c>
      <c r="PG26" s="300">
        <f t="shared" si="247"/>
        <v>16</v>
      </c>
      <c r="PH26" s="1106">
        <f t="shared" si="248"/>
        <v>7.3624999999999998</v>
      </c>
      <c r="PI26" s="694">
        <f t="shared" si="249"/>
        <v>2.875</v>
      </c>
      <c r="PJ26" s="691">
        <f t="shared" si="250"/>
        <v>92</v>
      </c>
      <c r="PK26" s="1108">
        <f t="shared" si="251"/>
        <v>6.4913043478260866</v>
      </c>
      <c r="PL26" s="697">
        <f t="shared" si="252"/>
        <v>2.3586956521739131</v>
      </c>
      <c r="PM26" s="49" t="str">
        <f t="shared" si="253"/>
        <v>Lên lớp</v>
      </c>
      <c r="PN26" s="1003"/>
      <c r="PO26" s="418">
        <v>7</v>
      </c>
      <c r="PP26" s="612">
        <v>7</v>
      </c>
      <c r="PQ26" s="612"/>
      <c r="PR26" s="41">
        <f t="shared" si="254"/>
        <v>7</v>
      </c>
      <c r="PS26" s="42">
        <f t="shared" si="255"/>
        <v>7</v>
      </c>
      <c r="PT26" s="1056" t="str">
        <f t="shared" si="256"/>
        <v>7.0</v>
      </c>
      <c r="PU26" s="43" t="str">
        <f t="shared" si="257"/>
        <v>B</v>
      </c>
      <c r="PV26" s="44">
        <f t="shared" si="258"/>
        <v>3</v>
      </c>
      <c r="PW26" s="44" t="str">
        <f t="shared" si="259"/>
        <v>3.0</v>
      </c>
      <c r="PX26" s="48">
        <v>3</v>
      </c>
      <c r="PY26" s="421">
        <v>3</v>
      </c>
      <c r="PZ26" s="1194">
        <v>7.8</v>
      </c>
      <c r="QA26" s="438">
        <v>6.5</v>
      </c>
      <c r="QB26" s="1191">
        <f t="shared" si="260"/>
        <v>7</v>
      </c>
      <c r="QC26" s="1193" t="str">
        <f t="shared" si="261"/>
        <v>7.0</v>
      </c>
      <c r="QD26" s="1148" t="str">
        <f t="shared" si="262"/>
        <v>B</v>
      </c>
      <c r="QE26" s="1150">
        <f t="shared" si="263"/>
        <v>3</v>
      </c>
      <c r="QF26" s="1150" t="str">
        <f t="shared" si="264"/>
        <v>3.0</v>
      </c>
      <c r="QG26" s="1152">
        <v>5</v>
      </c>
      <c r="QH26" s="451">
        <v>5</v>
      </c>
      <c r="QI26" s="289">
        <f t="shared" si="265"/>
        <v>8</v>
      </c>
      <c r="QJ26" s="35">
        <f t="shared" si="266"/>
        <v>3</v>
      </c>
      <c r="QK26" s="36" t="str">
        <f t="shared" si="267"/>
        <v>3.00</v>
      </c>
      <c r="QL26" s="1159" t="str">
        <f t="shared" si="268"/>
        <v>Lên lớp</v>
      </c>
      <c r="QM26" s="290">
        <f t="shared" si="269"/>
        <v>8</v>
      </c>
      <c r="QN26" s="291">
        <f xml:space="preserve"> (PV26*PY26+QE26*QH26)/QM26</f>
        <v>3</v>
      </c>
    </row>
    <row r="27" spans="1:456">
      <c r="A27" s="396"/>
      <c r="B27" s="397"/>
      <c r="C27" s="351"/>
      <c r="D27" s="353"/>
      <c r="E27" s="353"/>
      <c r="F27" s="99"/>
      <c r="G27" s="398"/>
      <c r="H27" s="399"/>
      <c r="I27" s="353"/>
      <c r="J27" s="755"/>
      <c r="K27" s="1058"/>
      <c r="L27" s="364"/>
      <c r="M27" s="365"/>
      <c r="N27" s="755"/>
      <c r="O27" s="1058"/>
      <c r="P27" s="364"/>
      <c r="Q27" s="365"/>
      <c r="R27" s="352"/>
      <c r="S27" s="352"/>
      <c r="T27" s="98"/>
      <c r="U27" s="362"/>
      <c r="V27" s="363"/>
      <c r="W27" s="1058"/>
      <c r="X27" s="364"/>
      <c r="Y27" s="365"/>
      <c r="Z27" s="365"/>
      <c r="AA27" s="366"/>
      <c r="AB27" s="367"/>
      <c r="AC27" s="352"/>
      <c r="AD27" s="352"/>
      <c r="AE27" s="98"/>
      <c r="AF27" s="362"/>
      <c r="AG27" s="363"/>
      <c r="AH27" s="1058"/>
      <c r="AI27" s="364"/>
      <c r="AJ27" s="365"/>
      <c r="AK27" s="365"/>
      <c r="AL27" s="366"/>
      <c r="AM27" s="367"/>
      <c r="AN27" s="98"/>
      <c r="AO27" s="98"/>
      <c r="AP27" s="98"/>
      <c r="AQ27" s="98"/>
      <c r="AR27" s="98"/>
      <c r="AS27" s="98"/>
      <c r="AT27" s="98"/>
      <c r="AU27" s="98"/>
      <c r="AV27" s="98"/>
      <c r="AW27" s="98"/>
      <c r="AX27" s="367"/>
      <c r="AY27" s="1059"/>
      <c r="AZ27" s="1059"/>
      <c r="BA27" s="98"/>
      <c r="BB27" s="362"/>
      <c r="BC27" s="363"/>
      <c r="BD27" s="1058"/>
      <c r="BE27" s="364"/>
      <c r="BF27" s="365"/>
      <c r="BG27" s="365"/>
      <c r="BH27" s="366"/>
      <c r="BI27" s="367"/>
      <c r="BJ27" s="1059"/>
      <c r="BK27" s="1059"/>
      <c r="BL27" s="98"/>
      <c r="BM27" s="362"/>
      <c r="BN27" s="363"/>
      <c r="BO27" s="1058"/>
      <c r="BP27" s="364"/>
      <c r="BQ27" s="365"/>
      <c r="BR27" s="365"/>
      <c r="BS27" s="366"/>
      <c r="BT27" s="367"/>
      <c r="BU27" s="400"/>
      <c r="BV27" s="401"/>
      <c r="BW27" s="402"/>
      <c r="BX27" s="352"/>
      <c r="BY27" s="403"/>
      <c r="BZ27" s="404"/>
      <c r="CA27" s="352"/>
      <c r="CB27" s="368"/>
      <c r="CC27" s="361"/>
      <c r="CD27" s="352"/>
      <c r="CE27" s="352"/>
      <c r="CF27" s="362"/>
      <c r="CG27" s="363"/>
      <c r="CH27" s="1058"/>
      <c r="CI27" s="364"/>
      <c r="CJ27" s="365"/>
      <c r="CK27" s="365"/>
      <c r="CL27" s="366"/>
      <c r="CM27" s="367"/>
      <c r="CN27" s="361"/>
      <c r="CO27" s="352"/>
      <c r="CP27" s="352"/>
      <c r="CQ27" s="362"/>
      <c r="CR27" s="363"/>
      <c r="CS27" s="1058"/>
      <c r="CT27" s="364"/>
      <c r="CU27" s="365"/>
      <c r="CV27" s="365"/>
      <c r="CW27" s="366"/>
      <c r="CX27" s="367"/>
      <c r="CY27" s="361"/>
      <c r="CZ27" s="1060"/>
      <c r="DA27" s="98"/>
      <c r="DB27" s="362"/>
      <c r="DC27" s="363"/>
      <c r="DD27" s="1058"/>
      <c r="DE27" s="364"/>
      <c r="DF27" s="365"/>
      <c r="DG27" s="365"/>
      <c r="DH27" s="366"/>
      <c r="DI27" s="367"/>
      <c r="DJ27" s="361"/>
      <c r="DK27" s="1060"/>
      <c r="DL27" s="98"/>
      <c r="DM27" s="362"/>
      <c r="DN27" s="363"/>
      <c r="DO27" s="1058"/>
      <c r="DP27" s="364"/>
      <c r="DQ27" s="365"/>
      <c r="DR27" s="365"/>
      <c r="DS27" s="366"/>
      <c r="DT27" s="367"/>
      <c r="DU27" s="361"/>
      <c r="DV27" s="1060"/>
      <c r="DW27" s="98"/>
      <c r="DX27" s="362"/>
      <c r="DY27" s="363"/>
      <c r="DZ27" s="1058"/>
      <c r="EA27" s="364"/>
      <c r="EB27" s="365"/>
      <c r="EC27" s="365"/>
      <c r="ED27" s="366"/>
      <c r="EE27" s="367"/>
      <c r="EF27" s="1061"/>
      <c r="EG27" s="1062"/>
      <c r="EH27" s="1063"/>
      <c r="EI27" s="1064"/>
      <c r="EJ27" s="1065"/>
      <c r="EK27" s="1058"/>
      <c r="EL27" s="364"/>
      <c r="EM27" s="365"/>
      <c r="EN27" s="365"/>
      <c r="EO27" s="366"/>
      <c r="EP27" s="367"/>
      <c r="EQ27" s="361"/>
      <c r="ER27" s="1060"/>
      <c r="ES27" s="352"/>
      <c r="ET27" s="362"/>
      <c r="EU27" s="363"/>
      <c r="EV27" s="1058"/>
      <c r="EW27" s="364"/>
      <c r="EX27" s="365"/>
      <c r="EY27" s="365"/>
      <c r="EZ27" s="366"/>
      <c r="FA27" s="367"/>
      <c r="FB27" s="400"/>
      <c r="FC27" s="401"/>
      <c r="FD27" s="402"/>
      <c r="FE27" s="1060"/>
      <c r="FF27" s="400"/>
      <c r="FG27" s="401"/>
      <c r="FH27" s="402"/>
      <c r="FI27" s="620"/>
      <c r="FJ27" s="621"/>
      <c r="FK27" s="557"/>
      <c r="FL27" s="371"/>
      <c r="FM27" s="361"/>
      <c r="FN27" s="1060"/>
      <c r="FO27" s="352"/>
      <c r="FP27" s="362"/>
      <c r="FQ27" s="363"/>
      <c r="FR27" s="1058"/>
      <c r="FS27" s="364"/>
      <c r="FT27" s="365"/>
      <c r="FU27" s="365"/>
      <c r="FV27" s="366"/>
      <c r="FW27" s="367"/>
      <c r="FX27" s="1066"/>
      <c r="FY27" s="1067"/>
      <c r="FZ27" s="1067"/>
      <c r="GA27" s="362"/>
      <c r="GB27" s="363"/>
      <c r="GC27" s="1068"/>
      <c r="GD27" s="364"/>
      <c r="GE27" s="365"/>
      <c r="GF27" s="365"/>
      <c r="GG27" s="366"/>
      <c r="GH27" s="367"/>
      <c r="GI27" s="361"/>
      <c r="GJ27" s="352"/>
      <c r="GK27" s="352"/>
      <c r="GL27" s="362"/>
      <c r="GM27" s="363"/>
      <c r="GN27" s="1068"/>
      <c r="GO27" s="364"/>
      <c r="GP27" s="365"/>
      <c r="GQ27" s="365"/>
      <c r="GR27" s="366"/>
      <c r="GS27" s="367"/>
      <c r="GT27" s="361"/>
      <c r="GU27" s="622"/>
      <c r="GV27" s="622"/>
      <c r="GW27" s="362"/>
      <c r="GX27" s="363"/>
      <c r="GY27" s="1058"/>
      <c r="GZ27" s="364"/>
      <c r="HA27" s="365"/>
      <c r="HB27" s="365"/>
      <c r="HC27" s="366"/>
      <c r="HD27" s="367"/>
      <c r="HE27" s="361"/>
      <c r="HF27" s="352"/>
      <c r="HG27" s="352"/>
      <c r="HH27" s="362"/>
      <c r="HI27" s="363"/>
      <c r="HJ27" s="1068"/>
      <c r="HK27" s="364"/>
      <c r="HL27" s="365"/>
      <c r="HM27" s="365"/>
      <c r="HN27" s="366"/>
      <c r="HO27" s="367"/>
      <c r="HP27" s="698"/>
      <c r="HQ27" s="622"/>
      <c r="HR27" s="622"/>
      <c r="HS27" s="362"/>
      <c r="HT27" s="363"/>
      <c r="HU27" s="1058"/>
      <c r="HV27" s="364"/>
      <c r="HW27" s="365"/>
      <c r="HX27" s="365"/>
      <c r="HY27" s="366"/>
      <c r="HZ27" s="367"/>
      <c r="IA27" s="698"/>
      <c r="IB27" s="622"/>
      <c r="IC27" s="622"/>
      <c r="ID27" s="362"/>
      <c r="IE27" s="363"/>
      <c r="IF27" s="1068"/>
      <c r="IG27" s="364"/>
      <c r="IH27" s="365"/>
      <c r="II27" s="365"/>
      <c r="IJ27" s="366"/>
      <c r="IK27" s="367"/>
      <c r="IL27" s="361"/>
      <c r="IM27" s="622"/>
      <c r="IN27" s="622"/>
      <c r="IO27" s="362"/>
      <c r="IP27" s="363"/>
      <c r="IQ27" s="1058"/>
      <c r="IR27" s="364"/>
      <c r="IS27" s="365"/>
      <c r="IT27" s="365"/>
      <c r="IU27" s="366"/>
      <c r="IV27" s="367"/>
      <c r="IW27" s="400"/>
      <c r="IX27" s="401"/>
      <c r="IY27" s="402"/>
      <c r="IZ27" s="352"/>
      <c r="JA27" s="400"/>
      <c r="JB27" s="401"/>
      <c r="JC27" s="402"/>
      <c r="JD27" s="403"/>
      <c r="JE27" s="404"/>
      <c r="JF27" s="699"/>
      <c r="JG27" s="700"/>
      <c r="JH27" s="352"/>
      <c r="JJ27" s="361"/>
      <c r="JK27" s="352"/>
      <c r="JL27" s="352"/>
      <c r="JM27" s="362"/>
      <c r="JN27" s="363"/>
      <c r="JO27" s="1058"/>
      <c r="JP27" s="364"/>
      <c r="JQ27" s="365"/>
      <c r="JR27" s="365"/>
      <c r="JS27" s="366"/>
      <c r="JT27" s="367"/>
      <c r="JU27" s="698"/>
      <c r="JV27" s="352"/>
      <c r="JW27" s="352"/>
      <c r="JX27" s="362"/>
      <c r="JY27" s="363"/>
      <c r="JZ27" s="1058"/>
      <c r="KA27" s="364"/>
      <c r="KB27" s="365"/>
      <c r="KC27" s="365"/>
      <c r="KD27" s="366"/>
      <c r="KE27" s="367"/>
      <c r="KF27" s="361"/>
      <c r="KG27" s="352"/>
      <c r="KH27" s="352"/>
      <c r="KI27" s="362"/>
      <c r="KJ27" s="363"/>
      <c r="KK27" s="1068"/>
      <c r="KL27" s="364"/>
      <c r="KM27" s="365"/>
      <c r="KN27" s="365"/>
      <c r="KO27" s="366"/>
      <c r="KP27" s="367"/>
      <c r="KQ27" s="361"/>
      <c r="KR27" s="352"/>
      <c r="KS27" s="352"/>
      <c r="KT27" s="362"/>
      <c r="KU27" s="363"/>
      <c r="KV27" s="1058"/>
      <c r="KW27" s="364"/>
      <c r="KX27" s="365"/>
      <c r="KY27" s="365"/>
      <c r="KZ27" s="366"/>
      <c r="LA27" s="367"/>
      <c r="LB27" s="361"/>
      <c r="LC27" s="352"/>
      <c r="LD27" s="352"/>
      <c r="LE27" s="362"/>
      <c r="LF27" s="363"/>
      <c r="LG27" s="1068"/>
      <c r="LH27" s="364"/>
      <c r="LI27" s="365"/>
      <c r="LJ27" s="365"/>
      <c r="LK27" s="366"/>
      <c r="LL27" s="367"/>
      <c r="LM27" s="361"/>
      <c r="LN27" s="622"/>
      <c r="LO27" s="622"/>
      <c r="LP27" s="362"/>
      <c r="LQ27" s="363"/>
      <c r="LR27" s="1058"/>
      <c r="LS27" s="364"/>
      <c r="LT27" s="365"/>
      <c r="LU27" s="365"/>
      <c r="LV27" s="366"/>
      <c r="LW27" s="367"/>
      <c r="LX27" s="361"/>
      <c r="LY27" s="352"/>
      <c r="LZ27" s="352"/>
      <c r="MA27" s="362"/>
      <c r="MB27" s="363"/>
      <c r="MC27" s="1058"/>
      <c r="MD27" s="364"/>
      <c r="ME27" s="365"/>
      <c r="MF27" s="365"/>
      <c r="MG27" s="366"/>
      <c r="MH27" s="367"/>
      <c r="MI27" s="400"/>
      <c r="MJ27" s="401"/>
      <c r="MK27" s="402"/>
      <c r="ML27" s="352"/>
      <c r="MM27" s="400"/>
      <c r="MN27" s="401"/>
      <c r="MO27" s="402"/>
      <c r="MP27" s="403"/>
      <c r="MQ27" s="404"/>
      <c r="MR27" s="699"/>
      <c r="MS27" s="1069"/>
      <c r="MT27" s="700"/>
      <c r="MU27" s="352"/>
      <c r="MV27" s="98"/>
      <c r="MW27" s="361"/>
      <c r="MX27" s="352"/>
      <c r="MY27" s="352"/>
      <c r="MZ27" s="362"/>
      <c r="NA27" s="363"/>
      <c r="NB27" s="1068"/>
      <c r="NC27" s="364"/>
      <c r="ND27" s="365"/>
      <c r="NE27" s="365"/>
      <c r="NF27" s="366"/>
      <c r="NG27" s="367"/>
      <c r="NH27" s="361"/>
      <c r="NI27" s="352"/>
      <c r="NJ27" s="352"/>
      <c r="NK27" s="362"/>
      <c r="NL27" s="363"/>
      <c r="NM27" s="1068"/>
      <c r="NN27" s="364"/>
      <c r="NO27" s="365"/>
      <c r="NP27" s="365"/>
      <c r="NQ27" s="366"/>
      <c r="NR27" s="367"/>
      <c r="NS27" s="361"/>
      <c r="NT27" s="352"/>
      <c r="NU27" s="352"/>
      <c r="NV27" s="362"/>
      <c r="NW27" s="363"/>
      <c r="NX27" s="363"/>
      <c r="NY27" s="364"/>
      <c r="NZ27" s="365"/>
      <c r="OA27" s="365"/>
      <c r="OB27" s="366"/>
      <c r="OC27" s="367"/>
      <c r="OD27" s="98"/>
      <c r="OE27" s="98"/>
      <c r="OF27" s="98"/>
      <c r="OG27" s="98"/>
      <c r="OH27" s="98"/>
      <c r="OI27" s="98"/>
      <c r="OJ27" s="98"/>
      <c r="OK27" s="98"/>
      <c r="OL27" s="98"/>
      <c r="OM27" s="366"/>
      <c r="ON27" s="98"/>
      <c r="OO27" s="98"/>
      <c r="OP27" s="98"/>
      <c r="OQ27" s="98"/>
      <c r="OR27" s="98"/>
      <c r="OS27" s="98"/>
      <c r="OT27" s="98"/>
      <c r="OU27" s="98"/>
      <c r="OV27" s="98"/>
      <c r="OW27" s="98"/>
      <c r="OX27" s="366"/>
      <c r="OY27" s="98"/>
      <c r="OZ27" s="98"/>
      <c r="PA27" s="98"/>
      <c r="PB27" s="98"/>
      <c r="PC27" s="98"/>
      <c r="PD27" s="98"/>
      <c r="PE27" s="98"/>
      <c r="PF27" s="98"/>
      <c r="PG27" s="98"/>
      <c r="PH27" s="98"/>
      <c r="PI27" s="98"/>
      <c r="PJ27" s="98"/>
      <c r="PK27" s="98"/>
      <c r="PL27" s="98"/>
      <c r="PM27" s="98"/>
      <c r="PN27" s="98"/>
    </row>
    <row r="28" spans="1:456">
      <c r="A28" s="396"/>
      <c r="B28" s="397"/>
      <c r="C28" s="351"/>
      <c r="D28" s="353"/>
      <c r="E28" s="353"/>
      <c r="F28" s="99"/>
      <c r="G28" s="398"/>
      <c r="H28" s="399"/>
      <c r="I28" s="353"/>
      <c r="J28" s="755"/>
      <c r="K28" s="1058"/>
      <c r="L28" s="364"/>
      <c r="M28" s="365"/>
      <c r="N28" s="755"/>
      <c r="O28" s="1058"/>
      <c r="P28" s="364"/>
      <c r="Q28" s="365"/>
      <c r="R28" s="352"/>
      <c r="S28" s="352"/>
      <c r="T28" s="98"/>
      <c r="U28" s="362"/>
      <c r="V28" s="363"/>
      <c r="W28" s="1058"/>
      <c r="X28" s="364"/>
      <c r="Y28" s="365"/>
      <c r="Z28" s="365"/>
      <c r="AA28" s="366"/>
      <c r="AB28" s="367"/>
      <c r="AC28" s="352"/>
      <c r="AD28" s="352"/>
      <c r="AE28" s="98"/>
      <c r="AF28" s="362"/>
      <c r="AG28" s="363"/>
      <c r="AH28" s="1058"/>
      <c r="AI28" s="364"/>
      <c r="AJ28" s="365"/>
      <c r="AK28" s="365"/>
      <c r="AL28" s="366"/>
      <c r="AM28" s="367"/>
      <c r="AN28" s="98"/>
      <c r="AO28" s="98"/>
      <c r="AP28" s="98"/>
      <c r="AQ28" s="98"/>
      <c r="AR28" s="98"/>
      <c r="AS28" s="98"/>
      <c r="AT28" s="98"/>
      <c r="AU28" s="98"/>
      <c r="AV28" s="98"/>
      <c r="AW28" s="98"/>
      <c r="AX28" s="367"/>
      <c r="AY28" s="1059"/>
      <c r="AZ28" s="1059"/>
      <c r="BA28" s="98"/>
      <c r="BB28" s="362"/>
      <c r="BC28" s="363"/>
      <c r="BD28" s="1058"/>
      <c r="BE28" s="364"/>
      <c r="BF28" s="365"/>
      <c r="BG28" s="365"/>
      <c r="BH28" s="366"/>
      <c r="BI28" s="367"/>
      <c r="BJ28" s="1059"/>
      <c r="BK28" s="1059"/>
      <c r="BL28" s="98"/>
      <c r="BM28" s="362"/>
      <c r="BN28" s="363"/>
      <c r="BO28" s="1058"/>
      <c r="BP28" s="364"/>
      <c r="BQ28" s="365"/>
      <c r="BR28" s="365"/>
      <c r="BS28" s="366"/>
      <c r="BT28" s="367"/>
      <c r="BU28" s="400"/>
      <c r="BV28" s="401"/>
      <c r="BW28" s="402"/>
      <c r="BX28" s="352"/>
      <c r="BY28" s="403"/>
      <c r="BZ28" s="404"/>
      <c r="CA28" s="352"/>
      <c r="CB28" s="368"/>
      <c r="CC28" s="361"/>
      <c r="CD28" s="352"/>
      <c r="CE28" s="352"/>
      <c r="CF28" s="362"/>
      <c r="CG28" s="363"/>
      <c r="CH28" s="1058"/>
      <c r="CI28" s="364"/>
      <c r="CJ28" s="365"/>
      <c r="CK28" s="365"/>
      <c r="CL28" s="366"/>
      <c r="CM28" s="367"/>
      <c r="CN28" s="361"/>
      <c r="CO28" s="352"/>
      <c r="CP28" s="352"/>
      <c r="CQ28" s="362"/>
      <c r="CR28" s="363"/>
      <c r="CS28" s="1058"/>
      <c r="CT28" s="364"/>
      <c r="CU28" s="365"/>
      <c r="CV28" s="365"/>
      <c r="CW28" s="366"/>
      <c r="CX28" s="367"/>
      <c r="CY28" s="361"/>
      <c r="CZ28" s="1060"/>
      <c r="DA28" s="98"/>
      <c r="DB28" s="362"/>
      <c r="DC28" s="363"/>
      <c r="DD28" s="1058"/>
      <c r="DE28" s="364"/>
      <c r="DF28" s="365"/>
      <c r="DG28" s="365"/>
      <c r="DH28" s="366"/>
      <c r="DI28" s="367"/>
      <c r="DJ28" s="361"/>
      <c r="DK28" s="1060"/>
      <c r="DL28" s="98"/>
      <c r="DM28" s="362"/>
      <c r="DN28" s="363"/>
      <c r="DO28" s="1058"/>
      <c r="DP28" s="364"/>
      <c r="DQ28" s="365"/>
      <c r="DR28" s="365"/>
      <c r="DS28" s="366"/>
      <c r="DT28" s="367"/>
      <c r="DU28" s="361"/>
      <c r="DV28" s="1060"/>
      <c r="DW28" s="98"/>
      <c r="DX28" s="362"/>
      <c r="DY28" s="363"/>
      <c r="DZ28" s="1058"/>
      <c r="EA28" s="364"/>
      <c r="EB28" s="365"/>
      <c r="EC28" s="365"/>
      <c r="ED28" s="366"/>
      <c r="EE28" s="367"/>
      <c r="EF28" s="1061"/>
      <c r="EG28" s="1062"/>
      <c r="EH28" s="1063"/>
      <c r="EI28" s="1064"/>
      <c r="EJ28" s="1065"/>
      <c r="EK28" s="1058"/>
      <c r="EL28" s="364"/>
      <c r="EM28" s="365"/>
      <c r="EN28" s="365"/>
      <c r="EO28" s="366"/>
      <c r="EP28" s="367"/>
      <c r="EQ28" s="361"/>
      <c r="ER28" s="1060"/>
      <c r="ES28" s="352"/>
      <c r="ET28" s="362"/>
      <c r="EU28" s="363"/>
      <c r="EV28" s="1058"/>
      <c r="EW28" s="364"/>
      <c r="EX28" s="365"/>
      <c r="EY28" s="365"/>
      <c r="EZ28" s="366"/>
      <c r="FA28" s="367"/>
      <c r="FB28" s="400"/>
      <c r="FC28" s="401"/>
      <c r="FD28" s="402"/>
      <c r="FE28" s="1060"/>
      <c r="FF28" s="400"/>
      <c r="FG28" s="401"/>
      <c r="FH28" s="402"/>
      <c r="FI28" s="620"/>
      <c r="FJ28" s="621"/>
      <c r="FK28" s="557"/>
      <c r="FL28" s="371"/>
      <c r="FM28" s="361"/>
      <c r="FN28" s="1060"/>
      <c r="FO28" s="352"/>
      <c r="FP28" s="362"/>
      <c r="FQ28" s="363"/>
      <c r="FR28" s="1058"/>
      <c r="FS28" s="364"/>
      <c r="FT28" s="365"/>
      <c r="FU28" s="365"/>
      <c r="FV28" s="366"/>
      <c r="FW28" s="367"/>
      <c r="FX28" s="1066"/>
      <c r="FY28" s="1067"/>
      <c r="FZ28" s="1067"/>
      <c r="GA28" s="362"/>
      <c r="GB28" s="363"/>
      <c r="GC28" s="1068"/>
      <c r="GD28" s="364"/>
      <c r="GE28" s="365"/>
      <c r="GF28" s="365"/>
      <c r="GG28" s="366"/>
      <c r="GH28" s="367"/>
      <c r="GI28" s="361"/>
      <c r="GJ28" s="352"/>
      <c r="GK28" s="352"/>
      <c r="GL28" s="362"/>
      <c r="GM28" s="363"/>
      <c r="GN28" s="1068"/>
      <c r="GO28" s="364"/>
      <c r="GP28" s="365"/>
      <c r="GQ28" s="365"/>
      <c r="GR28" s="366"/>
      <c r="GS28" s="367"/>
      <c r="GT28" s="361"/>
      <c r="GU28" s="622"/>
      <c r="GV28" s="622"/>
      <c r="GW28" s="362"/>
      <c r="GX28" s="363"/>
      <c r="GY28" s="1058"/>
      <c r="GZ28" s="364"/>
      <c r="HA28" s="365"/>
      <c r="HB28" s="365"/>
      <c r="HC28" s="366"/>
      <c r="HD28" s="367"/>
      <c r="HE28" s="361"/>
      <c r="HF28" s="352"/>
      <c r="HG28" s="352"/>
      <c r="HH28" s="362"/>
      <c r="HI28" s="363"/>
      <c r="HJ28" s="1068"/>
      <c r="HK28" s="364"/>
      <c r="HL28" s="365"/>
      <c r="HM28" s="365"/>
      <c r="HN28" s="366"/>
      <c r="HO28" s="367"/>
      <c r="HP28" s="698"/>
      <c r="HQ28" s="622"/>
      <c r="HR28" s="622"/>
      <c r="HS28" s="362"/>
      <c r="HT28" s="363"/>
      <c r="HU28" s="1058"/>
      <c r="HV28" s="364"/>
      <c r="HW28" s="365"/>
      <c r="HX28" s="365"/>
      <c r="HY28" s="366"/>
      <c r="HZ28" s="367"/>
      <c r="IA28" s="698"/>
      <c r="IB28" s="622"/>
      <c r="IC28" s="622"/>
      <c r="ID28" s="362"/>
      <c r="IE28" s="363"/>
      <c r="IF28" s="1068"/>
      <c r="IG28" s="364"/>
      <c r="IH28" s="365"/>
      <c r="II28" s="365"/>
      <c r="IJ28" s="366"/>
      <c r="IK28" s="367"/>
      <c r="IL28" s="361"/>
      <c r="IM28" s="622"/>
      <c r="IN28" s="622"/>
      <c r="IO28" s="362"/>
      <c r="IP28" s="363"/>
      <c r="IQ28" s="1058"/>
      <c r="IR28" s="364"/>
      <c r="IS28" s="365"/>
      <c r="IT28" s="365"/>
      <c r="IU28" s="366"/>
      <c r="IV28" s="367"/>
      <c r="IW28" s="400"/>
      <c r="IX28" s="401"/>
      <c r="IY28" s="402"/>
      <c r="IZ28" s="352"/>
      <c r="JA28" s="400"/>
      <c r="JB28" s="401"/>
      <c r="JC28" s="402"/>
      <c r="JD28" s="403"/>
      <c r="JE28" s="404"/>
      <c r="JF28" s="699"/>
      <c r="JG28" s="700"/>
      <c r="JH28" s="352"/>
      <c r="JJ28" s="361"/>
      <c r="JK28" s="352"/>
      <c r="JL28" s="352"/>
      <c r="JM28" s="362"/>
      <c r="JN28" s="363"/>
      <c r="JO28" s="1058"/>
      <c r="JP28" s="364"/>
      <c r="JQ28" s="365"/>
      <c r="JR28" s="365"/>
      <c r="JS28" s="366"/>
      <c r="JT28" s="367"/>
      <c r="JU28" s="698"/>
      <c r="JV28" s="352"/>
      <c r="JW28" s="352"/>
      <c r="JX28" s="362"/>
      <c r="JY28" s="363"/>
      <c r="JZ28" s="1058"/>
      <c r="KA28" s="364"/>
      <c r="KB28" s="365"/>
      <c r="KC28" s="365"/>
      <c r="KD28" s="366"/>
      <c r="KE28" s="367"/>
      <c r="KF28" s="361"/>
      <c r="KG28" s="352"/>
      <c r="KH28" s="352"/>
      <c r="KI28" s="362"/>
      <c r="KJ28" s="363"/>
      <c r="KK28" s="1068"/>
      <c r="KL28" s="364"/>
      <c r="KM28" s="365"/>
      <c r="KN28" s="365"/>
      <c r="KO28" s="366"/>
      <c r="KP28" s="367"/>
      <c r="KQ28" s="361"/>
      <c r="KR28" s="352"/>
      <c r="KS28" s="352"/>
      <c r="KT28" s="362"/>
      <c r="KU28" s="363"/>
      <c r="KV28" s="1058"/>
      <c r="KW28" s="364"/>
      <c r="KX28" s="365"/>
      <c r="KY28" s="365"/>
      <c r="KZ28" s="366"/>
      <c r="LA28" s="367"/>
      <c r="LB28" s="361"/>
      <c r="LC28" s="352"/>
      <c r="LD28" s="352"/>
      <c r="LE28" s="362"/>
      <c r="LF28" s="363"/>
      <c r="LG28" s="1068"/>
      <c r="LH28" s="364"/>
      <c r="LI28" s="365"/>
      <c r="LJ28" s="365"/>
      <c r="LK28" s="366"/>
      <c r="LL28" s="367"/>
      <c r="LM28" s="361"/>
      <c r="LN28" s="622"/>
      <c r="LO28" s="622"/>
      <c r="LP28" s="362"/>
      <c r="LQ28" s="363"/>
      <c r="LR28" s="1058"/>
      <c r="LS28" s="364"/>
      <c r="LT28" s="365"/>
      <c r="LU28" s="365"/>
      <c r="LV28" s="366"/>
      <c r="LW28" s="367"/>
      <c r="LX28" s="361"/>
      <c r="LY28" s="352"/>
      <c r="LZ28" s="352"/>
      <c r="MA28" s="362"/>
      <c r="MB28" s="363"/>
      <c r="MC28" s="1058"/>
      <c r="MD28" s="364"/>
      <c r="ME28" s="365"/>
      <c r="MF28" s="365"/>
      <c r="MG28" s="366"/>
      <c r="MH28" s="367"/>
      <c r="MI28" s="400"/>
      <c r="MJ28" s="401"/>
      <c r="MK28" s="402"/>
      <c r="ML28" s="352"/>
      <c r="MM28" s="400"/>
      <c r="MN28" s="401"/>
      <c r="MO28" s="402"/>
      <c r="MP28" s="403"/>
      <c r="MQ28" s="404"/>
      <c r="MR28" s="699"/>
      <c r="MS28" s="1069"/>
      <c r="MT28" s="700"/>
      <c r="MU28" s="352"/>
      <c r="MV28" s="98"/>
      <c r="MW28" s="361"/>
      <c r="MX28" s="352"/>
      <c r="MY28" s="352"/>
      <c r="MZ28" s="362"/>
      <c r="NA28" s="363"/>
      <c r="NB28" s="1068"/>
      <c r="NC28" s="364"/>
      <c r="ND28" s="365"/>
      <c r="NE28" s="365"/>
      <c r="NF28" s="366"/>
      <c r="NG28" s="367"/>
      <c r="NH28" s="361"/>
      <c r="NI28" s="352"/>
      <c r="NJ28" s="352"/>
      <c r="NK28" s="362"/>
      <c r="NL28" s="363"/>
      <c r="NM28" s="1068"/>
      <c r="NN28" s="364"/>
      <c r="NO28" s="365"/>
      <c r="NP28" s="365"/>
      <c r="NQ28" s="366"/>
      <c r="NR28" s="367"/>
      <c r="NS28" s="361"/>
      <c r="NT28" s="352"/>
      <c r="NU28" s="352"/>
      <c r="NV28" s="362"/>
      <c r="NW28" s="363"/>
      <c r="NX28" s="363"/>
      <c r="NY28" s="364"/>
      <c r="NZ28" s="365"/>
      <c r="OA28" s="365"/>
      <c r="OB28" s="366"/>
      <c r="OC28" s="367"/>
      <c r="OD28" s="98"/>
      <c r="OE28" s="98"/>
      <c r="OF28" s="98"/>
      <c r="OG28" s="98"/>
      <c r="OH28" s="98"/>
      <c r="OI28" s="98"/>
      <c r="OJ28" s="98"/>
      <c r="OK28" s="98"/>
      <c r="OL28" s="98"/>
      <c r="OM28" s="366"/>
      <c r="ON28" s="98"/>
      <c r="OO28" s="98"/>
      <c r="OP28" s="98"/>
      <c r="OQ28" s="98"/>
      <c r="OR28" s="98"/>
      <c r="OS28" s="98"/>
      <c r="OT28" s="98"/>
      <c r="OU28" s="98"/>
      <c r="OV28" s="98"/>
      <c r="OW28" s="98"/>
      <c r="OX28" s="366"/>
      <c r="OY28" s="98"/>
      <c r="OZ28" s="98"/>
      <c r="PA28" s="98"/>
      <c r="PB28" s="98"/>
      <c r="PC28" s="98"/>
      <c r="PD28" s="98"/>
      <c r="PE28" s="98"/>
      <c r="PF28" s="98"/>
      <c r="PG28" s="98"/>
      <c r="PH28" s="98"/>
      <c r="PI28" s="98"/>
      <c r="PJ28" s="98"/>
      <c r="PK28" s="98"/>
      <c r="PL28" s="98"/>
      <c r="PM28" s="98"/>
      <c r="PN28" s="98"/>
    </row>
    <row r="29" spans="1:456">
      <c r="A29" s="396"/>
      <c r="B29" s="397"/>
      <c r="C29" s="351"/>
      <c r="D29" s="353"/>
      <c r="E29" s="353"/>
      <c r="F29" s="99"/>
      <c r="G29" s="398"/>
      <c r="H29" s="399"/>
      <c r="I29" s="353"/>
      <c r="J29" s="755"/>
      <c r="K29" s="1058"/>
      <c r="L29" s="364"/>
      <c r="M29" s="365"/>
      <c r="N29" s="755"/>
      <c r="O29" s="1058"/>
      <c r="P29" s="364"/>
      <c r="Q29" s="365"/>
      <c r="R29" s="352"/>
      <c r="S29" s="352"/>
      <c r="T29" s="98"/>
      <c r="U29" s="362"/>
      <c r="V29" s="363"/>
      <c r="W29" s="1058"/>
      <c r="X29" s="364"/>
      <c r="Y29" s="365"/>
      <c r="Z29" s="365"/>
      <c r="AA29" s="366"/>
      <c r="AB29" s="367"/>
      <c r="AC29" s="352"/>
      <c r="AD29" s="352"/>
      <c r="AE29" s="98"/>
      <c r="AF29" s="362"/>
      <c r="AG29" s="363"/>
      <c r="AH29" s="1058"/>
      <c r="AI29" s="364"/>
      <c r="AJ29" s="365"/>
      <c r="AK29" s="365"/>
      <c r="AL29" s="366"/>
      <c r="AM29" s="367"/>
      <c r="AN29" s="98"/>
      <c r="AO29" s="98"/>
      <c r="AP29" s="98"/>
      <c r="AQ29" s="98"/>
      <c r="AR29" s="98"/>
      <c r="AS29" s="98"/>
      <c r="AT29" s="98"/>
      <c r="AU29" s="98"/>
      <c r="AV29" s="98"/>
      <c r="AW29" s="98"/>
      <c r="AX29" s="367"/>
      <c r="AY29" s="1059"/>
      <c r="AZ29" s="1059"/>
      <c r="BA29" s="98"/>
      <c r="BB29" s="362"/>
      <c r="BC29" s="363"/>
      <c r="BD29" s="1058"/>
      <c r="BE29" s="364"/>
      <c r="BF29" s="365"/>
      <c r="BG29" s="365"/>
      <c r="BH29" s="366"/>
      <c r="BI29" s="367"/>
      <c r="BJ29" s="1059"/>
      <c r="BK29" s="1059"/>
      <c r="BL29" s="98"/>
      <c r="BM29" s="362"/>
      <c r="BN29" s="363"/>
      <c r="BO29" s="1058"/>
      <c r="BP29" s="364"/>
      <c r="BQ29" s="365"/>
      <c r="BR29" s="365"/>
      <c r="BS29" s="366"/>
      <c r="BT29" s="367"/>
      <c r="BU29" s="400"/>
      <c r="BV29" s="401"/>
      <c r="BW29" s="402"/>
      <c r="BX29" s="352"/>
      <c r="BY29" s="403"/>
      <c r="BZ29" s="404"/>
      <c r="CA29" s="352"/>
      <c r="CB29" s="368"/>
      <c r="CC29" s="361"/>
      <c r="CD29" s="352"/>
      <c r="CE29" s="352"/>
      <c r="CF29" s="362"/>
      <c r="CG29" s="363"/>
      <c r="CH29" s="1058"/>
      <c r="CI29" s="364"/>
      <c r="CJ29" s="365"/>
      <c r="CK29" s="365"/>
      <c r="CL29" s="366"/>
      <c r="CM29" s="367"/>
      <c r="CN29" s="361"/>
      <c r="CO29" s="352"/>
      <c r="CP29" s="352"/>
      <c r="CQ29" s="362"/>
      <c r="CR29" s="363"/>
      <c r="CS29" s="1058"/>
      <c r="CT29" s="364"/>
      <c r="CU29" s="365"/>
      <c r="CV29" s="365"/>
      <c r="CW29" s="366"/>
      <c r="CX29" s="367"/>
      <c r="CY29" s="361"/>
      <c r="CZ29" s="1060"/>
      <c r="DA29" s="98"/>
      <c r="DB29" s="362"/>
      <c r="DC29" s="363"/>
      <c r="DD29" s="1058"/>
      <c r="DE29" s="364"/>
      <c r="DF29" s="365"/>
      <c r="DG29" s="365"/>
      <c r="DH29" s="366"/>
      <c r="DI29" s="367"/>
      <c r="DJ29" s="361"/>
      <c r="DK29" s="1060"/>
      <c r="DL29" s="98"/>
      <c r="DM29" s="362"/>
      <c r="DN29" s="363"/>
      <c r="DO29" s="1058"/>
      <c r="DP29" s="364"/>
      <c r="DQ29" s="365"/>
      <c r="DR29" s="365"/>
      <c r="DS29" s="366"/>
      <c r="DT29" s="367"/>
      <c r="DU29" s="361"/>
      <c r="DV29" s="1060"/>
      <c r="DW29" s="98"/>
      <c r="DX29" s="362"/>
      <c r="DY29" s="363"/>
      <c r="DZ29" s="1058"/>
      <c r="EA29" s="364"/>
      <c r="EB29" s="365"/>
      <c r="EC29" s="365"/>
      <c r="ED29" s="366"/>
      <c r="EE29" s="367"/>
      <c r="EF29" s="1061"/>
      <c r="EG29" s="1062"/>
      <c r="EH29" s="1063"/>
      <c r="EI29" s="1064"/>
      <c r="EJ29" s="1065"/>
      <c r="EK29" s="1058"/>
      <c r="EL29" s="364"/>
      <c r="EM29" s="365"/>
      <c r="EN29" s="365"/>
      <c r="EO29" s="366"/>
      <c r="EP29" s="367"/>
      <c r="EQ29" s="361"/>
      <c r="ER29" s="1060"/>
      <c r="ES29" s="352"/>
      <c r="ET29" s="362"/>
      <c r="EU29" s="363"/>
      <c r="EV29" s="1058"/>
      <c r="EW29" s="364"/>
      <c r="EX29" s="365"/>
      <c r="EY29" s="365"/>
      <c r="EZ29" s="366"/>
      <c r="FA29" s="367"/>
      <c r="FB29" s="400"/>
      <c r="FC29" s="401"/>
      <c r="FD29" s="402"/>
      <c r="FE29" s="1060"/>
      <c r="FF29" s="400"/>
      <c r="FG29" s="401"/>
      <c r="FH29" s="402"/>
      <c r="FI29" s="620"/>
      <c r="FJ29" s="621"/>
      <c r="FK29" s="557"/>
      <c r="FL29" s="371"/>
      <c r="FM29" s="361"/>
      <c r="FN29" s="1060"/>
      <c r="FO29" s="352"/>
      <c r="FP29" s="362"/>
      <c r="FQ29" s="363"/>
      <c r="FR29" s="1058"/>
      <c r="FS29" s="364"/>
      <c r="FT29" s="365"/>
      <c r="FU29" s="365"/>
      <c r="FV29" s="366"/>
      <c r="FW29" s="367"/>
      <c r="FX29" s="1066"/>
      <c r="FY29" s="1067"/>
      <c r="FZ29" s="1067"/>
      <c r="GA29" s="362"/>
      <c r="GB29" s="363"/>
      <c r="GC29" s="1068"/>
      <c r="GD29" s="364"/>
      <c r="GE29" s="365"/>
      <c r="GF29" s="365"/>
      <c r="GG29" s="366"/>
      <c r="GH29" s="367"/>
      <c r="GI29" s="361"/>
      <c r="GJ29" s="352"/>
      <c r="GK29" s="352"/>
      <c r="GL29" s="362"/>
      <c r="GM29" s="363"/>
      <c r="GN29" s="1068"/>
      <c r="GO29" s="364"/>
      <c r="GP29" s="365"/>
      <c r="GQ29" s="365"/>
      <c r="GR29" s="366"/>
      <c r="GS29" s="367"/>
      <c r="GT29" s="361"/>
      <c r="GU29" s="622"/>
      <c r="GV29" s="622"/>
      <c r="GW29" s="362"/>
      <c r="GX29" s="363"/>
      <c r="GY29" s="1058"/>
      <c r="GZ29" s="364"/>
      <c r="HA29" s="365"/>
      <c r="HB29" s="365"/>
      <c r="HC29" s="366"/>
      <c r="HD29" s="367"/>
      <c r="HE29" s="361"/>
      <c r="HF29" s="352"/>
      <c r="HG29" s="352"/>
      <c r="HH29" s="362"/>
      <c r="HI29" s="363"/>
      <c r="HJ29" s="1068"/>
      <c r="HK29" s="364"/>
      <c r="HL29" s="365"/>
      <c r="HM29" s="365"/>
      <c r="HN29" s="366"/>
      <c r="HO29" s="367"/>
      <c r="HP29" s="698"/>
      <c r="HQ29" s="622"/>
      <c r="HR29" s="622"/>
      <c r="HS29" s="362"/>
      <c r="HT29" s="363"/>
      <c r="HU29" s="1058"/>
      <c r="HV29" s="364"/>
      <c r="HW29" s="365"/>
      <c r="HX29" s="365"/>
      <c r="HY29" s="366"/>
      <c r="HZ29" s="367"/>
      <c r="IA29" s="698"/>
      <c r="IB29" s="622"/>
      <c r="IC29" s="622"/>
      <c r="ID29" s="362"/>
      <c r="IE29" s="363"/>
      <c r="IF29" s="1068"/>
      <c r="IG29" s="364"/>
      <c r="IH29" s="365"/>
      <c r="II29" s="365"/>
      <c r="IJ29" s="366"/>
      <c r="IK29" s="367"/>
      <c r="IL29" s="361"/>
      <c r="IM29" s="622"/>
      <c r="IN29" s="622"/>
      <c r="IO29" s="362"/>
      <c r="IP29" s="363"/>
      <c r="IQ29" s="1058"/>
      <c r="IR29" s="364"/>
      <c r="IS29" s="365"/>
      <c r="IT29" s="365"/>
      <c r="IU29" s="366"/>
      <c r="IV29" s="367"/>
      <c r="IW29" s="400"/>
      <c r="IX29" s="401"/>
      <c r="IY29" s="402"/>
      <c r="IZ29" s="352"/>
      <c r="JA29" s="400"/>
      <c r="JB29" s="401"/>
      <c r="JC29" s="402"/>
      <c r="JD29" s="403"/>
      <c r="JE29" s="404"/>
      <c r="JF29" s="699"/>
      <c r="JG29" s="700"/>
      <c r="JH29" s="352"/>
      <c r="JJ29" s="361"/>
      <c r="JK29" s="352"/>
      <c r="JL29" s="352"/>
      <c r="JM29" s="362"/>
      <c r="JN29" s="363"/>
      <c r="JO29" s="1058"/>
      <c r="JP29" s="364"/>
      <c r="JQ29" s="365"/>
      <c r="JR29" s="365"/>
      <c r="JS29" s="366"/>
      <c r="JT29" s="367"/>
      <c r="JU29" s="698"/>
      <c r="JV29" s="352"/>
      <c r="JW29" s="352"/>
      <c r="JX29" s="362"/>
      <c r="JY29" s="363"/>
      <c r="JZ29" s="1058"/>
      <c r="KA29" s="364"/>
      <c r="KB29" s="365"/>
      <c r="KC29" s="365"/>
      <c r="KD29" s="366"/>
      <c r="KE29" s="367"/>
      <c r="KF29" s="361"/>
      <c r="KG29" s="352"/>
      <c r="KH29" s="352"/>
      <c r="KI29" s="362"/>
      <c r="KJ29" s="363"/>
      <c r="KK29" s="1068"/>
      <c r="KL29" s="364"/>
      <c r="KM29" s="365"/>
      <c r="KN29" s="365"/>
      <c r="KO29" s="366"/>
      <c r="KP29" s="367"/>
      <c r="KQ29" s="361"/>
      <c r="KR29" s="352"/>
      <c r="KS29" s="352"/>
      <c r="KT29" s="362"/>
      <c r="KU29" s="363"/>
      <c r="KV29" s="1058"/>
      <c r="KW29" s="364"/>
      <c r="KX29" s="365"/>
      <c r="KY29" s="365"/>
      <c r="KZ29" s="366"/>
      <c r="LA29" s="367"/>
      <c r="LB29" s="361"/>
      <c r="LC29" s="352"/>
      <c r="LD29" s="352"/>
      <c r="LE29" s="362"/>
      <c r="LF29" s="363"/>
      <c r="LG29" s="1068"/>
      <c r="LH29" s="364"/>
      <c r="LI29" s="365"/>
      <c r="LJ29" s="365"/>
      <c r="LK29" s="366"/>
      <c r="LL29" s="367"/>
      <c r="LM29" s="361"/>
      <c r="LN29" s="622"/>
      <c r="LO29" s="622"/>
      <c r="LP29" s="362"/>
      <c r="LQ29" s="363"/>
      <c r="LR29" s="1058"/>
      <c r="LS29" s="364"/>
      <c r="LT29" s="365"/>
      <c r="LU29" s="365"/>
      <c r="LV29" s="366"/>
      <c r="LW29" s="367"/>
      <c r="LX29" s="361"/>
      <c r="LY29" s="352"/>
      <c r="LZ29" s="352"/>
      <c r="MA29" s="362"/>
      <c r="MB29" s="363"/>
      <c r="MC29" s="1058"/>
      <c r="MD29" s="364"/>
      <c r="ME29" s="365"/>
      <c r="MF29" s="365"/>
      <c r="MG29" s="366"/>
      <c r="MH29" s="367"/>
      <c r="MI29" s="400"/>
      <c r="MJ29" s="401"/>
      <c r="MK29" s="402"/>
      <c r="ML29" s="352"/>
      <c r="MM29" s="400"/>
      <c r="MN29" s="401"/>
      <c r="MO29" s="402"/>
      <c r="MP29" s="403"/>
      <c r="MQ29" s="404"/>
      <c r="MR29" s="699"/>
      <c r="MS29" s="1069"/>
      <c r="MT29" s="700"/>
      <c r="MU29" s="352"/>
      <c r="MV29" s="98"/>
      <c r="MW29" s="361"/>
      <c r="MX29" s="352"/>
      <c r="MY29" s="352"/>
      <c r="MZ29" s="362"/>
      <c r="NA29" s="363"/>
      <c r="NB29" s="1068"/>
      <c r="NC29" s="364"/>
      <c r="ND29" s="365"/>
      <c r="NE29" s="365"/>
      <c r="NF29" s="366"/>
      <c r="NG29" s="367"/>
      <c r="NH29" s="361"/>
      <c r="NI29" s="352"/>
      <c r="NJ29" s="352"/>
      <c r="NK29" s="362"/>
      <c r="NL29" s="363"/>
      <c r="NM29" s="1068"/>
      <c r="NN29" s="364"/>
      <c r="NO29" s="365"/>
      <c r="NP29" s="365"/>
      <c r="NQ29" s="366"/>
      <c r="NR29" s="367"/>
      <c r="NS29" s="361"/>
      <c r="NT29" s="352"/>
      <c r="NU29" s="352"/>
      <c r="NV29" s="362"/>
      <c r="NW29" s="363"/>
      <c r="NX29" s="363"/>
      <c r="NY29" s="364"/>
      <c r="NZ29" s="365"/>
      <c r="OA29" s="365"/>
      <c r="OB29" s="366"/>
      <c r="OC29" s="367"/>
      <c r="OD29" s="98"/>
      <c r="OE29" s="98"/>
      <c r="OF29" s="98"/>
      <c r="OG29" s="98"/>
      <c r="OH29" s="98"/>
      <c r="OI29" s="98"/>
      <c r="OJ29" s="98"/>
      <c r="OK29" s="98"/>
      <c r="OL29" s="98"/>
      <c r="OM29" s="366"/>
      <c r="ON29" s="98"/>
      <c r="OO29" s="98"/>
      <c r="OP29" s="98"/>
      <c r="OQ29" s="98"/>
      <c r="OR29" s="98"/>
      <c r="OS29" s="98"/>
      <c r="OT29" s="98"/>
      <c r="OU29" s="98"/>
      <c r="OV29" s="98"/>
      <c r="OW29" s="98"/>
      <c r="OX29" s="366"/>
      <c r="OY29" s="98"/>
      <c r="OZ29" s="98"/>
      <c r="PA29" s="98"/>
      <c r="PB29" s="98"/>
      <c r="PC29" s="98"/>
      <c r="PD29" s="98"/>
      <c r="PE29" s="98"/>
      <c r="PF29" s="98"/>
      <c r="PG29" s="98"/>
      <c r="PH29" s="98"/>
      <c r="PI29" s="98"/>
      <c r="PJ29" s="98"/>
      <c r="PK29" s="98"/>
      <c r="PL29" s="98"/>
      <c r="PM29" s="98"/>
      <c r="PN29" s="98"/>
    </row>
    <row r="30" spans="1:456">
      <c r="A30" s="396"/>
      <c r="B30" s="397"/>
      <c r="C30" s="351"/>
      <c r="D30" s="353"/>
      <c r="E30" s="353"/>
      <c r="F30" s="99"/>
      <c r="G30" s="398"/>
      <c r="H30" s="399"/>
      <c r="I30" s="353"/>
      <c r="J30" s="755"/>
      <c r="K30" s="1058"/>
      <c r="L30" s="364"/>
      <c r="M30" s="365"/>
      <c r="N30" s="755"/>
      <c r="O30" s="1058"/>
      <c r="P30" s="364"/>
      <c r="Q30" s="365"/>
      <c r="R30" s="352"/>
      <c r="S30" s="352"/>
      <c r="T30" s="98"/>
      <c r="U30" s="362"/>
      <c r="V30" s="363"/>
      <c r="W30" s="1058"/>
      <c r="X30" s="364"/>
      <c r="Y30" s="365"/>
      <c r="Z30" s="365"/>
      <c r="AA30" s="366"/>
      <c r="AB30" s="367"/>
      <c r="AC30" s="352"/>
      <c r="AD30" s="352"/>
      <c r="AE30" s="98"/>
      <c r="AF30" s="362"/>
      <c r="AG30" s="363"/>
      <c r="AH30" s="1058"/>
      <c r="AI30" s="364"/>
      <c r="AJ30" s="365"/>
      <c r="AK30" s="365"/>
      <c r="AL30" s="366"/>
      <c r="AM30" s="367"/>
      <c r="AN30" s="98"/>
      <c r="AO30" s="98"/>
      <c r="AP30" s="98"/>
      <c r="AQ30" s="98"/>
      <c r="AR30" s="98"/>
      <c r="AS30" s="98"/>
      <c r="AT30" s="98"/>
      <c r="AU30" s="98"/>
      <c r="AV30" s="98"/>
      <c r="AW30" s="98"/>
      <c r="AX30" s="367"/>
      <c r="AY30" s="1059"/>
      <c r="AZ30" s="1059"/>
      <c r="BA30" s="98"/>
      <c r="BB30" s="362"/>
      <c r="BC30" s="363"/>
      <c r="BD30" s="1058"/>
      <c r="BE30" s="364"/>
      <c r="BF30" s="365"/>
      <c r="BG30" s="365"/>
      <c r="BH30" s="366"/>
      <c r="BI30" s="367"/>
      <c r="BJ30" s="1059"/>
      <c r="BK30" s="1059"/>
      <c r="BL30" s="98"/>
      <c r="BM30" s="362"/>
      <c r="BN30" s="363"/>
      <c r="BO30" s="1058"/>
      <c r="BP30" s="364"/>
      <c r="BQ30" s="365"/>
      <c r="BR30" s="365"/>
      <c r="BS30" s="366"/>
      <c r="BT30" s="367"/>
      <c r="BU30" s="400"/>
      <c r="BV30" s="401"/>
      <c r="BW30" s="402"/>
      <c r="BX30" s="352"/>
      <c r="BY30" s="403"/>
      <c r="BZ30" s="404"/>
      <c r="CA30" s="352"/>
      <c r="CB30" s="368"/>
      <c r="CC30" s="361"/>
      <c r="CD30" s="352"/>
      <c r="CE30" s="352"/>
      <c r="CF30" s="362"/>
      <c r="CG30" s="363"/>
      <c r="CH30" s="1058"/>
      <c r="CI30" s="364"/>
      <c r="CJ30" s="365"/>
      <c r="CK30" s="365"/>
      <c r="CL30" s="366"/>
      <c r="CM30" s="367"/>
      <c r="CN30" s="361"/>
      <c r="CO30" s="352"/>
      <c r="CP30" s="352"/>
      <c r="CQ30" s="362"/>
      <c r="CR30" s="363"/>
      <c r="CS30" s="1058"/>
      <c r="CT30" s="364"/>
      <c r="CU30" s="365"/>
      <c r="CV30" s="365"/>
      <c r="CW30" s="366"/>
      <c r="CX30" s="367"/>
      <c r="CY30" s="361"/>
      <c r="CZ30" s="1060"/>
      <c r="DA30" s="98"/>
      <c r="DB30" s="362"/>
      <c r="DC30" s="363"/>
      <c r="DD30" s="1058"/>
      <c r="DE30" s="364"/>
      <c r="DF30" s="365"/>
      <c r="DG30" s="365"/>
      <c r="DH30" s="366"/>
      <c r="DI30" s="367"/>
      <c r="DJ30" s="361"/>
      <c r="DK30" s="1060"/>
      <c r="DL30" s="98"/>
      <c r="DM30" s="362"/>
      <c r="DN30" s="363"/>
      <c r="DO30" s="1058"/>
      <c r="DP30" s="364"/>
      <c r="DQ30" s="365"/>
      <c r="DR30" s="365"/>
      <c r="DS30" s="366"/>
      <c r="DT30" s="367"/>
      <c r="DU30" s="361"/>
      <c r="DV30" s="1060"/>
      <c r="DW30" s="98"/>
      <c r="DX30" s="362"/>
      <c r="DY30" s="363"/>
      <c r="DZ30" s="1058"/>
      <c r="EA30" s="364"/>
      <c r="EB30" s="365"/>
      <c r="EC30" s="365"/>
      <c r="ED30" s="366"/>
      <c r="EE30" s="367"/>
      <c r="EF30" s="1061"/>
      <c r="EG30" s="1062"/>
      <c r="EH30" s="1063"/>
      <c r="EI30" s="1064"/>
      <c r="EJ30" s="1065"/>
      <c r="EK30" s="1058"/>
      <c r="EL30" s="364"/>
      <c r="EM30" s="365"/>
      <c r="EN30" s="365"/>
      <c r="EO30" s="366"/>
      <c r="EP30" s="367"/>
      <c r="EQ30" s="361"/>
      <c r="ER30" s="1060"/>
      <c r="ES30" s="352"/>
      <c r="ET30" s="362"/>
      <c r="EU30" s="363"/>
      <c r="EV30" s="1058"/>
      <c r="EW30" s="364"/>
      <c r="EX30" s="365"/>
      <c r="EY30" s="365"/>
      <c r="EZ30" s="366"/>
      <c r="FA30" s="367"/>
      <c r="FB30" s="400"/>
      <c r="FC30" s="401"/>
      <c r="FD30" s="402"/>
      <c r="FE30" s="1060"/>
      <c r="FF30" s="400"/>
      <c r="FG30" s="401"/>
      <c r="FH30" s="402"/>
      <c r="FI30" s="620"/>
      <c r="FJ30" s="621"/>
      <c r="FK30" s="557"/>
      <c r="FL30" s="371"/>
      <c r="FM30" s="361"/>
      <c r="FN30" s="1060"/>
      <c r="FO30" s="352"/>
      <c r="FP30" s="362"/>
      <c r="FQ30" s="363"/>
      <c r="FR30" s="1058"/>
      <c r="FS30" s="364"/>
      <c r="FT30" s="365"/>
      <c r="FU30" s="365"/>
      <c r="FV30" s="366"/>
      <c r="FW30" s="367"/>
      <c r="FX30" s="1066"/>
      <c r="FY30" s="1067"/>
      <c r="FZ30" s="1067"/>
      <c r="GA30" s="362"/>
      <c r="GB30" s="363"/>
      <c r="GC30" s="1068"/>
      <c r="GD30" s="364"/>
      <c r="GE30" s="365"/>
      <c r="GF30" s="365"/>
      <c r="GG30" s="366"/>
      <c r="GH30" s="367"/>
      <c r="GI30" s="361"/>
      <c r="GJ30" s="352"/>
      <c r="GK30" s="352"/>
      <c r="GL30" s="362"/>
      <c r="GM30" s="363"/>
      <c r="GN30" s="1068"/>
      <c r="GO30" s="364"/>
      <c r="GP30" s="365"/>
      <c r="GQ30" s="365"/>
      <c r="GR30" s="366"/>
      <c r="GS30" s="367"/>
      <c r="GT30" s="361"/>
      <c r="GU30" s="622"/>
      <c r="GV30" s="622"/>
      <c r="GW30" s="362"/>
      <c r="GX30" s="363"/>
      <c r="GY30" s="1058"/>
      <c r="GZ30" s="364"/>
      <c r="HA30" s="365"/>
      <c r="HB30" s="365"/>
      <c r="HC30" s="366"/>
      <c r="HD30" s="367"/>
      <c r="HE30" s="361"/>
      <c r="HF30" s="352"/>
      <c r="HG30" s="352"/>
      <c r="HH30" s="362"/>
      <c r="HI30" s="363"/>
      <c r="HJ30" s="1068"/>
      <c r="HK30" s="364"/>
      <c r="HL30" s="365"/>
      <c r="HM30" s="365"/>
      <c r="HN30" s="366"/>
      <c r="HO30" s="367"/>
      <c r="HP30" s="698"/>
      <c r="HQ30" s="622"/>
      <c r="HR30" s="622"/>
      <c r="HS30" s="362"/>
      <c r="HT30" s="363"/>
      <c r="HU30" s="1058"/>
      <c r="HV30" s="364"/>
      <c r="HW30" s="365"/>
      <c r="HX30" s="365"/>
      <c r="HY30" s="366"/>
      <c r="HZ30" s="367"/>
      <c r="IA30" s="698"/>
      <c r="IB30" s="622"/>
      <c r="IC30" s="622"/>
      <c r="ID30" s="362"/>
      <c r="IE30" s="363"/>
      <c r="IF30" s="1068"/>
      <c r="IG30" s="364"/>
      <c r="IH30" s="365"/>
      <c r="II30" s="365"/>
      <c r="IJ30" s="366"/>
      <c r="IK30" s="367"/>
      <c r="IL30" s="361"/>
      <c r="IM30" s="622"/>
      <c r="IN30" s="622"/>
      <c r="IO30" s="362"/>
      <c r="IP30" s="363"/>
      <c r="IQ30" s="1058"/>
      <c r="IR30" s="364"/>
      <c r="IS30" s="365"/>
      <c r="IT30" s="365"/>
      <c r="IU30" s="366"/>
      <c r="IV30" s="367"/>
      <c r="IW30" s="400"/>
      <c r="IX30" s="401"/>
      <c r="IY30" s="402"/>
      <c r="IZ30" s="352"/>
      <c r="JA30" s="400"/>
      <c r="JB30" s="401"/>
      <c r="JC30" s="402"/>
      <c r="JD30" s="403"/>
      <c r="JE30" s="404"/>
      <c r="JF30" s="699"/>
      <c r="JG30" s="700"/>
      <c r="JH30" s="352"/>
      <c r="JJ30" s="361"/>
      <c r="JK30" s="352"/>
      <c r="JL30" s="352"/>
      <c r="JM30" s="362"/>
      <c r="JN30" s="363"/>
      <c r="JO30" s="1058"/>
      <c r="JP30" s="364"/>
      <c r="JQ30" s="365"/>
      <c r="JR30" s="365"/>
      <c r="JS30" s="366"/>
      <c r="JT30" s="367"/>
      <c r="JU30" s="698"/>
      <c r="JV30" s="352"/>
      <c r="JW30" s="352"/>
      <c r="JX30" s="362"/>
      <c r="JY30" s="363"/>
      <c r="JZ30" s="1058"/>
      <c r="KA30" s="364"/>
      <c r="KB30" s="365"/>
      <c r="KC30" s="365"/>
      <c r="KD30" s="366"/>
      <c r="KE30" s="367"/>
      <c r="KF30" s="361"/>
      <c r="KG30" s="352"/>
      <c r="KH30" s="352"/>
      <c r="KI30" s="362"/>
      <c r="KJ30" s="363"/>
      <c r="KK30" s="1068"/>
      <c r="KL30" s="364"/>
      <c r="KM30" s="365"/>
      <c r="KN30" s="365"/>
      <c r="KO30" s="366"/>
      <c r="KP30" s="367"/>
      <c r="KQ30" s="361"/>
      <c r="KR30" s="352"/>
      <c r="KS30" s="352"/>
      <c r="KT30" s="362"/>
      <c r="KU30" s="363"/>
      <c r="KV30" s="1058"/>
      <c r="KW30" s="364"/>
      <c r="KX30" s="365"/>
      <c r="KY30" s="365"/>
      <c r="KZ30" s="366"/>
      <c r="LA30" s="367"/>
      <c r="LB30" s="361"/>
      <c r="LC30" s="352"/>
      <c r="LD30" s="352"/>
      <c r="LE30" s="362"/>
      <c r="LF30" s="363"/>
      <c r="LG30" s="1068"/>
      <c r="LH30" s="364"/>
      <c r="LI30" s="365"/>
      <c r="LJ30" s="365"/>
      <c r="LK30" s="366"/>
      <c r="LL30" s="367"/>
      <c r="LM30" s="361"/>
      <c r="LN30" s="622"/>
      <c r="LO30" s="622"/>
      <c r="LP30" s="362"/>
      <c r="LQ30" s="363"/>
      <c r="LR30" s="1058"/>
      <c r="LS30" s="364"/>
      <c r="LT30" s="365"/>
      <c r="LU30" s="365"/>
      <c r="LV30" s="366"/>
      <c r="LW30" s="367"/>
      <c r="LX30" s="361"/>
      <c r="LY30" s="352"/>
      <c r="LZ30" s="352"/>
      <c r="MA30" s="362"/>
      <c r="MB30" s="363"/>
      <c r="MC30" s="1058"/>
      <c r="MD30" s="364"/>
      <c r="ME30" s="365"/>
      <c r="MF30" s="365"/>
      <c r="MG30" s="366"/>
      <c r="MH30" s="367"/>
      <c r="MI30" s="400"/>
      <c r="MJ30" s="401"/>
      <c r="MK30" s="402"/>
      <c r="ML30" s="352"/>
      <c r="MM30" s="400"/>
      <c r="MN30" s="401"/>
      <c r="MO30" s="402"/>
      <c r="MP30" s="403"/>
      <c r="MQ30" s="404"/>
      <c r="MR30" s="699"/>
      <c r="MS30" s="1069"/>
      <c r="MT30" s="700"/>
      <c r="MU30" s="352"/>
      <c r="MV30" s="98"/>
      <c r="MW30" s="361"/>
      <c r="MX30" s="352"/>
      <c r="MY30" s="352"/>
      <c r="MZ30" s="362"/>
      <c r="NA30" s="363"/>
      <c r="NB30" s="1068"/>
      <c r="NC30" s="364"/>
      <c r="ND30" s="365"/>
      <c r="NE30" s="365"/>
      <c r="NF30" s="366"/>
      <c r="NG30" s="367"/>
      <c r="NH30" s="361"/>
      <c r="NI30" s="352"/>
      <c r="NJ30" s="352"/>
      <c r="NK30" s="362"/>
      <c r="NL30" s="363"/>
      <c r="NM30" s="1068"/>
      <c r="NN30" s="364"/>
      <c r="NO30" s="365"/>
      <c r="NP30" s="365"/>
      <c r="NQ30" s="366"/>
      <c r="NR30" s="367"/>
      <c r="NS30" s="361"/>
      <c r="NT30" s="352"/>
      <c r="NU30" s="352"/>
      <c r="NV30" s="362"/>
      <c r="NW30" s="363"/>
      <c r="NX30" s="363"/>
      <c r="NY30" s="364"/>
      <c r="NZ30" s="365"/>
      <c r="OA30" s="365"/>
      <c r="OB30" s="366"/>
      <c r="OC30" s="367"/>
      <c r="OD30" s="98"/>
      <c r="OE30" s="98"/>
      <c r="OF30" s="98"/>
      <c r="OG30" s="98"/>
      <c r="OH30" s="98"/>
      <c r="OI30" s="98"/>
      <c r="OJ30" s="98"/>
      <c r="OK30" s="98"/>
      <c r="OL30" s="98"/>
      <c r="OM30" s="366"/>
      <c r="ON30" s="98"/>
      <c r="OO30" s="98"/>
      <c r="OP30" s="98"/>
      <c r="OQ30" s="98"/>
      <c r="OR30" s="98"/>
      <c r="OS30" s="98"/>
      <c r="OT30" s="98"/>
      <c r="OU30" s="98"/>
      <c r="OV30" s="98"/>
      <c r="OW30" s="98"/>
      <c r="OX30" s="366"/>
      <c r="OY30" s="98"/>
      <c r="OZ30" s="98"/>
      <c r="PA30" s="98"/>
      <c r="PB30" s="98"/>
      <c r="PC30" s="98"/>
      <c r="PD30" s="98"/>
      <c r="PE30" s="98"/>
      <c r="PF30" s="98"/>
      <c r="PG30" s="98"/>
      <c r="PH30" s="98"/>
      <c r="PI30" s="98"/>
      <c r="PJ30" s="98"/>
      <c r="PK30" s="98"/>
      <c r="PL30" s="98"/>
      <c r="PM30" s="98"/>
      <c r="PN30" s="98"/>
    </row>
    <row r="31" spans="1:456">
      <c r="A31" s="396"/>
      <c r="B31" s="397"/>
      <c r="C31" s="351"/>
      <c r="D31" s="353"/>
      <c r="E31" s="353"/>
      <c r="F31" s="99"/>
      <c r="G31" s="398"/>
      <c r="H31" s="399"/>
      <c r="I31" s="353"/>
      <c r="J31" s="361"/>
      <c r="K31" s="361"/>
      <c r="L31" s="98"/>
      <c r="M31" s="98"/>
      <c r="N31" s="361"/>
      <c r="O31" s="361"/>
      <c r="P31" s="98"/>
      <c r="Q31" s="98"/>
      <c r="R31" s="352"/>
      <c r="S31" s="352"/>
      <c r="T31" s="98"/>
      <c r="U31" s="362"/>
      <c r="V31" s="363"/>
      <c r="W31" s="363"/>
      <c r="X31" s="364"/>
      <c r="Y31" s="365"/>
      <c r="Z31" s="365"/>
      <c r="AA31" s="366"/>
      <c r="AB31" s="367"/>
      <c r="AC31" s="352"/>
      <c r="AD31" s="352"/>
      <c r="AE31" s="98"/>
      <c r="AF31" s="362"/>
      <c r="AG31" s="363"/>
      <c r="AH31" s="363"/>
      <c r="AI31" s="364"/>
      <c r="AJ31" s="365"/>
      <c r="AK31" s="365"/>
      <c r="AL31" s="366"/>
      <c r="AM31" s="367"/>
      <c r="AN31" s="98"/>
      <c r="AO31" s="98"/>
      <c r="AP31" s="98"/>
      <c r="AQ31" s="98"/>
      <c r="AR31" s="98"/>
      <c r="AS31" s="98"/>
      <c r="AT31" s="98"/>
      <c r="AU31" s="98"/>
      <c r="AV31" s="98"/>
      <c r="AW31" s="98"/>
      <c r="AX31" s="562"/>
      <c r="AY31" s="646"/>
      <c r="AZ31" s="646"/>
      <c r="BA31" s="98"/>
      <c r="BB31" s="362"/>
      <c r="BC31" s="363"/>
      <c r="BD31" s="363"/>
      <c r="BE31" s="364"/>
      <c r="BF31" s="365"/>
      <c r="BG31" s="365"/>
      <c r="BH31" s="366"/>
      <c r="BI31" s="562"/>
      <c r="BJ31" s="646"/>
      <c r="BK31" s="646"/>
      <c r="BL31" s="98"/>
      <c r="BM31" s="362"/>
      <c r="BN31" s="363"/>
      <c r="BO31" s="363"/>
      <c r="BP31" s="364"/>
      <c r="BQ31" s="365"/>
      <c r="BR31" s="365"/>
      <c r="BS31" s="366"/>
      <c r="BT31" s="367"/>
      <c r="BU31" s="400"/>
      <c r="BV31" s="401"/>
      <c r="BW31" s="402"/>
      <c r="BX31" s="352"/>
      <c r="BY31" s="403"/>
      <c r="BZ31" s="404"/>
      <c r="CA31" s="352"/>
      <c r="CB31" s="368"/>
    </row>
    <row r="32" spans="1:456">
      <c r="A32" s="396"/>
      <c r="B32" s="397"/>
      <c r="C32" s="351"/>
      <c r="D32" s="353"/>
      <c r="E32" s="353"/>
      <c r="F32" s="99"/>
      <c r="G32" s="398"/>
      <c r="H32" s="399"/>
      <c r="I32" s="353"/>
      <c r="J32" s="361"/>
      <c r="K32" s="361"/>
      <c r="L32" s="98"/>
      <c r="M32" s="98"/>
      <c r="N32" s="361"/>
      <c r="O32" s="361"/>
      <c r="P32" s="98"/>
      <c r="Q32" s="98"/>
      <c r="R32" s="352"/>
      <c r="S32" s="352"/>
      <c r="T32" s="98"/>
      <c r="U32" s="362"/>
      <c r="V32" s="363"/>
      <c r="W32" s="363"/>
      <c r="X32" s="364"/>
      <c r="Y32" s="365"/>
      <c r="Z32" s="365"/>
      <c r="AA32" s="366"/>
      <c r="AB32" s="367"/>
      <c r="AC32" s="352"/>
      <c r="AD32" s="352"/>
      <c r="AE32" s="98"/>
      <c r="AF32" s="362"/>
      <c r="AG32" s="363"/>
      <c r="AH32" s="363"/>
      <c r="AI32" s="364"/>
      <c r="AJ32" s="365"/>
      <c r="AK32" s="365"/>
      <c r="AL32" s="366"/>
      <c r="AM32" s="367"/>
      <c r="AN32" s="98"/>
      <c r="AO32" s="98"/>
      <c r="AP32" s="98"/>
      <c r="AQ32" s="98"/>
      <c r="AR32" s="98"/>
      <c r="AS32" s="98"/>
      <c r="AT32" s="98"/>
      <c r="AU32" s="98"/>
      <c r="AV32" s="98"/>
      <c r="AW32" s="98"/>
      <c r="AX32" s="562"/>
      <c r="AY32" s="646"/>
      <c r="AZ32" s="646"/>
      <c r="BA32" s="98"/>
      <c r="BB32" s="362"/>
      <c r="BC32" s="363"/>
      <c r="BD32" s="363"/>
      <c r="BE32" s="364"/>
      <c r="BF32" s="365"/>
      <c r="BG32" s="365"/>
      <c r="BH32" s="366"/>
      <c r="BI32" s="562"/>
      <c r="BJ32" s="646"/>
      <c r="BK32" s="646"/>
      <c r="BL32" s="98"/>
      <c r="BM32" s="362"/>
      <c r="BN32" s="363"/>
      <c r="BO32" s="363"/>
      <c r="BP32" s="364"/>
      <c r="BQ32" s="365"/>
      <c r="BR32" s="365"/>
      <c r="BS32" s="366"/>
      <c r="BT32" s="367"/>
      <c r="BU32" s="400"/>
      <c r="BV32" s="401"/>
      <c r="BW32" s="402"/>
      <c r="BX32" s="352"/>
      <c r="BY32" s="403"/>
      <c r="BZ32" s="404"/>
      <c r="CA32" s="352"/>
      <c r="CB32" s="368"/>
    </row>
    <row r="33" spans="1:430" ht="18.75" customHeight="1">
      <c r="A33" s="103">
        <v>1</v>
      </c>
      <c r="B33" s="104" t="s">
        <v>156</v>
      </c>
      <c r="C33" s="144" t="s">
        <v>303</v>
      </c>
      <c r="D33" s="147" t="s">
        <v>158</v>
      </c>
      <c r="E33" s="148" t="s">
        <v>28</v>
      </c>
      <c r="F33" s="1057" t="s">
        <v>1369</v>
      </c>
      <c r="G33" s="107" t="s">
        <v>225</v>
      </c>
      <c r="H33" s="107" t="s">
        <v>8</v>
      </c>
      <c r="I33" s="149" t="s">
        <v>361</v>
      </c>
      <c r="J33" s="435" t="s">
        <v>520</v>
      </c>
      <c r="K33" s="327" t="str">
        <f>TEXT(J33,"0.0")</f>
        <v>Y</v>
      </c>
      <c r="L33" s="53" t="s">
        <v>521</v>
      </c>
      <c r="M33" s="54"/>
      <c r="N33" s="435"/>
      <c r="O33" s="327" t="str">
        <f>TEXT(N33,"0.0")</f>
        <v>0.0</v>
      </c>
      <c r="P33" s="465" t="str">
        <f>IF(N33&gt;=8.5,"A",IF(N33&gt;=8,"B+",IF(N33&gt;=7,"B",IF(N33&gt;=6.5,"C+",IF(N33&gt;=5.5,"C",IF(N33&gt;=5,"D+",IF(N33&gt;=4,"D","F")))))))</f>
        <v>F</v>
      </c>
      <c r="Q33" s="466">
        <f>IF(P33="A",4,IF(P33="B+",3.5,IF(P33="B",3,IF(P33="C+",2.5,IF(P33="C",2,IF(P33="D+",1.5,IF(P33="D",1,0)))))))</f>
        <v>0</v>
      </c>
      <c r="R33" s="50">
        <v>8</v>
      </c>
      <c r="S33" s="51">
        <v>9</v>
      </c>
      <c r="T33" s="52"/>
      <c r="U33" s="11">
        <f>ROUND((R33*0.4+S33*0.6),1)</f>
        <v>8.6</v>
      </c>
      <c r="V33" s="16">
        <f>ROUND(MAX((R33*0.4+S33*0.6),(R33*0.4+T33*0.6)),1)</f>
        <v>8.6</v>
      </c>
      <c r="W33" s="327" t="str">
        <f>TEXT(V33,"0.0")</f>
        <v>8.6</v>
      </c>
      <c r="X33" s="22" t="str">
        <f>IF(V33&gt;=8.5,"A",IF(V33&gt;=8,"B+",IF(V33&gt;=7,"B",IF(V33&gt;=6.5,"C+",IF(V33&gt;=5.5,"C",IF(V33&gt;=5,"D+",IF(V33&gt;=4,"D","F")))))))</f>
        <v>A</v>
      </c>
      <c r="Y33" s="20">
        <f>IF(X33="A",4,IF(X33="B+",3.5,IF(X33="B",3,IF(X33="C+",2.5,IF(X33="C",2,IF(X33="D+",1.5,IF(X33="D",1,0)))))))</f>
        <v>4</v>
      </c>
      <c r="Z33" s="39" t="str">
        <f>TEXT(Y33,"0.0")</f>
        <v>4.0</v>
      </c>
      <c r="AA33" s="64">
        <v>2</v>
      </c>
      <c r="AB33" s="91">
        <v>2</v>
      </c>
      <c r="AC33" s="50">
        <v>9.5</v>
      </c>
      <c r="AD33" s="51">
        <v>7</v>
      </c>
      <c r="AE33" s="52"/>
      <c r="AF33" s="11">
        <f>ROUND((AC33*0.4+AD33*0.6),1)</f>
        <v>8</v>
      </c>
      <c r="AG33" s="16">
        <f>ROUND(MAX((AC33*0.4+AD33*0.6),(AC33*0.4+AE33*0.6)),1)</f>
        <v>8</v>
      </c>
      <c r="AH33" s="327" t="str">
        <f>TEXT(AG33,"0.0")</f>
        <v>8.0</v>
      </c>
      <c r="AI33" s="22" t="str">
        <f>IF(AG33&gt;=8.5,"A",IF(AG33&gt;=8,"B+",IF(AG33&gt;=7,"B",IF(AG33&gt;=6.5,"C+",IF(AG33&gt;=5.5,"C",IF(AG33&gt;=5,"D+",IF(AG33&gt;=4,"D","F")))))))</f>
        <v>B+</v>
      </c>
      <c r="AJ33" s="20">
        <f>IF(AI33="A",4,IF(AI33="B+",3.5,IF(AI33="B",3,IF(AI33="C+",2.5,IF(AI33="C",2,IF(AI33="D+",1.5,IF(AI33="D",1,0)))))))</f>
        <v>3.5</v>
      </c>
      <c r="AK33" s="39" t="str">
        <f>TEXT(AJ33,"0.0")</f>
        <v>3.5</v>
      </c>
      <c r="AL33" s="55">
        <v>3</v>
      </c>
      <c r="AM33" s="297">
        <v>3</v>
      </c>
      <c r="AN33" s="50">
        <v>9</v>
      </c>
      <c r="AO33" s="51">
        <v>7</v>
      </c>
      <c r="AP33" s="73"/>
      <c r="AQ33" s="11">
        <f>ROUND((AN33*0.4+AO33*0.6),1)</f>
        <v>7.8</v>
      </c>
      <c r="AR33" s="16">
        <f>ROUND(MAX((AN33*0.4+AO33*0.6),(AN33*0.4+AP33*0.6)),1)</f>
        <v>7.8</v>
      </c>
      <c r="AS33" s="327" t="str">
        <f>TEXT(AR33,"0.0")</f>
        <v>7.8</v>
      </c>
      <c r="AT33" s="22" t="str">
        <f>IF(AR33&gt;=8.5,"A",IF(AR33&gt;=8,"B+",IF(AR33&gt;=7,"B",IF(AR33&gt;=6.5,"C+",IF(AR33&gt;=5.5,"C",IF(AR33&gt;=5,"D+",IF(AR33&gt;=4,"D","F")))))))</f>
        <v>B</v>
      </c>
      <c r="AU33" s="20">
        <f>IF(AT33="A",4,IF(AT33="B+",3.5,IF(AT33="B",3,IF(AT33="C+",2.5,IF(AT33="C",2,IF(AT33="D+",1.5,IF(AT33="D",1,0)))))))</f>
        <v>3</v>
      </c>
      <c r="AV33" s="39" t="str">
        <f>TEXT(AU33,"0.0")</f>
        <v>3.0</v>
      </c>
      <c r="AW33" s="295">
        <v>3</v>
      </c>
      <c r="AX33" s="91">
        <v>3</v>
      </c>
      <c r="AY33" s="56">
        <v>9.3000000000000007</v>
      </c>
      <c r="AZ33" s="57">
        <v>10</v>
      </c>
      <c r="BA33" s="58"/>
      <c r="BB33" s="11">
        <f>ROUND((AY33*0.4+AZ33*0.6),1)</f>
        <v>9.6999999999999993</v>
      </c>
      <c r="BC33" s="16">
        <f>ROUND(MAX((AY33*0.4+AZ33*0.6),(AY33*0.4+BA33*0.6)),1)</f>
        <v>9.6999999999999993</v>
      </c>
      <c r="BD33" s="327" t="str">
        <f>TEXT(BC33,"0.0")</f>
        <v>9.7</v>
      </c>
      <c r="BE33" s="22" t="str">
        <f>IF(BC33&gt;=8.5,"A",IF(BC33&gt;=8,"B+",IF(BC33&gt;=7,"B",IF(BC33&gt;=6.5,"C+",IF(BC33&gt;=5.5,"C",IF(BC33&gt;=5,"D+",IF(BC33&gt;=4,"D","F")))))))</f>
        <v>A</v>
      </c>
      <c r="BF33" s="20">
        <f>IF(BE33="A",4,IF(BE33="B+",3.5,IF(BE33="B",3,IF(BE33="C+",2.5,IF(BE33="C",2,IF(BE33="D+",1.5,IF(BE33="D",1,0)))))))</f>
        <v>4</v>
      </c>
      <c r="BG33" s="39" t="str">
        <f>TEXT(BF33,"0.0")</f>
        <v>4.0</v>
      </c>
      <c r="BH33" s="64">
        <v>3</v>
      </c>
      <c r="BI33" s="91">
        <v>3</v>
      </c>
      <c r="BJ33" s="50">
        <v>8.6999999999999993</v>
      </c>
      <c r="BK33" s="51">
        <v>8</v>
      </c>
      <c r="BL33" s="52"/>
      <c r="BM33" s="11">
        <f>ROUND((BJ33*0.4+BK33*0.6),1)</f>
        <v>8.3000000000000007</v>
      </c>
      <c r="BN33" s="16">
        <f>ROUND(MAX((BJ33*0.4+BK33*0.6),(BJ33*0.4+BL33*0.6)),1)</f>
        <v>8.3000000000000007</v>
      </c>
      <c r="BO33" s="327" t="str">
        <f>TEXT(BN33,"0.0")</f>
        <v>8.3</v>
      </c>
      <c r="BP33" s="22" t="str">
        <f>IF(BN33&gt;=8.5,"A",IF(BN33&gt;=8,"B+",IF(BN33&gt;=7,"B",IF(BN33&gt;=6.5,"C+",IF(BN33&gt;=5.5,"C",IF(BN33&gt;=5,"D+",IF(BN33&gt;=4,"D","F")))))))</f>
        <v>B+</v>
      </c>
      <c r="BQ33" s="20">
        <f>IF(BP33="A",4,IF(BP33="B+",3.5,IF(BP33="B",3,IF(BP33="C+",2.5,IF(BP33="C",2,IF(BP33="D+",1.5,IF(BP33="D",1,0)))))))</f>
        <v>3.5</v>
      </c>
      <c r="BR33" s="39" t="str">
        <f>TEXT(BQ33,"0.0")</f>
        <v>3.5</v>
      </c>
      <c r="BS33" s="64">
        <v>5</v>
      </c>
      <c r="BT33" s="91">
        <v>5</v>
      </c>
      <c r="BU33" s="289">
        <f>AA33+AL33+AW33+BH33+BS33</f>
        <v>16</v>
      </c>
      <c r="BV33" s="35">
        <f>(Y33*AA33+AJ33*AL33+AU33*AW33+BF33*BH33+BQ33*BS33)/BU33</f>
        <v>3.5625</v>
      </c>
      <c r="BW33" s="36" t="str">
        <f>TEXT(BV33,"0.00")</f>
        <v>3.56</v>
      </c>
      <c r="BX33" s="37" t="str">
        <f>IF(AND(BV33&lt;0.8),"Cảnh báo KQHT","Lên lớp")</f>
        <v>Lên lớp</v>
      </c>
      <c r="BY33" s="290">
        <f>AB33+AM33+AX33+BI33+BT33</f>
        <v>16</v>
      </c>
      <c r="BZ33" s="291">
        <f xml:space="preserve"> (Y33*AB33+AJ33*AM33+AU33*AX33+BF33*BI33+BQ33*BT33)/BY33</f>
        <v>3.5625</v>
      </c>
      <c r="CA33" s="37" t="str">
        <f>IF(AND(BZ33&lt;1.2),"Cảnh báo KQHT","Lên lớp")</f>
        <v>Lên lớp</v>
      </c>
      <c r="CB33" s="390"/>
      <c r="CC33" s="414">
        <v>6.6</v>
      </c>
      <c r="CD33" s="409">
        <v>5</v>
      </c>
      <c r="CE33" s="420"/>
      <c r="CF33" s="17">
        <f>ROUND((CC33*0.4+CD33*0.6),1)</f>
        <v>5.6</v>
      </c>
      <c r="CG33" s="18">
        <f>ROUND(MAX((CC33*0.4+CD33*0.6),(CC33*0.4+CE33*0.6)),1)</f>
        <v>5.6</v>
      </c>
      <c r="CH33" s="323" t="str">
        <f>TEXT(CG33,"0.0")</f>
        <v>5.6</v>
      </c>
      <c r="CI33" s="22" t="str">
        <f>IF(CG33&gt;=8.5,"A",IF(CG33&gt;=8,"B+",IF(CG33&gt;=7,"B",IF(CG33&gt;=6.5,"C+",IF(CG33&gt;=5.5,"C",IF(CG33&gt;=5,"D+",IF(CG33&gt;=4,"D","F")))))))</f>
        <v>C</v>
      </c>
      <c r="CJ33" s="20">
        <f>IF(CI33="A",4,IF(CI33="B+",3.5,IF(CI33="B",3,IF(CI33="C+",2.5,IF(CI33="C",2,IF(CI33="D+",1.5,IF(CI33="D",1,0)))))))</f>
        <v>2</v>
      </c>
      <c r="CK33" s="20" t="str">
        <f>TEXT(CJ33,"0.0")</f>
        <v>2.0</v>
      </c>
      <c r="CL33" s="46">
        <v>3</v>
      </c>
      <c r="CM33" s="95">
        <v>3</v>
      </c>
      <c r="CN33" s="415">
        <v>6.1</v>
      </c>
      <c r="CO33" s="409">
        <v>8</v>
      </c>
      <c r="CP33" s="420"/>
      <c r="CQ33" s="17">
        <f>ROUND((CN33*0.4+CO33*0.6),1)</f>
        <v>7.2</v>
      </c>
      <c r="CR33" s="18">
        <f>ROUND(MAX((CN33*0.4+CO33*0.6),(CN33*0.4+CP33*0.6)),1)</f>
        <v>7.2</v>
      </c>
      <c r="CS33" s="323" t="str">
        <f>TEXT(CR33,"0.0")</f>
        <v>7.2</v>
      </c>
      <c r="CT33" s="22" t="str">
        <f>IF(CR33&gt;=8.5,"A",IF(CR33&gt;=8,"B+",IF(CR33&gt;=7,"B",IF(CR33&gt;=6.5,"C+",IF(CR33&gt;=5.5,"C",IF(CR33&gt;=5,"D+",IF(CR33&gt;=4,"D","F")))))))</f>
        <v>B</v>
      </c>
      <c r="CU33" s="20">
        <f>IF(CT33="A",4,IF(CT33="B+",3.5,IF(CT33="B",3,IF(CT33="C+",2.5,IF(CT33="C",2,IF(CT33="D+",1.5,IF(CT33="D",1,0)))))))</f>
        <v>3</v>
      </c>
      <c r="CV33" s="20" t="str">
        <f>TEXT(CU33,"0.0")</f>
        <v>3.0</v>
      </c>
      <c r="CW33" s="46">
        <v>3</v>
      </c>
      <c r="CX33" s="416">
        <v>3</v>
      </c>
      <c r="CY33" s="453">
        <v>8.6</v>
      </c>
      <c r="CZ33" s="475">
        <v>8</v>
      </c>
      <c r="DA33" s="73"/>
      <c r="DB33" s="449">
        <f>ROUND((CY33*0.4+CZ33*0.6),1)</f>
        <v>8.1999999999999993</v>
      </c>
      <c r="DC33" s="450">
        <f>ROUND(MAX((CY33*0.4+CZ33*0.6),(CY33*0.4+DA33*0.6)),1)</f>
        <v>8.1999999999999993</v>
      </c>
      <c r="DD33" s="1028" t="str">
        <f>TEXT(DC33,"0.0")</f>
        <v>8.2</v>
      </c>
      <c r="DE33" s="53" t="str">
        <f>IF(DC33&gt;=8.5,"A",IF(DC33&gt;=8,"B+",IF(DC33&gt;=7,"B",IF(DC33&gt;=6.5,"C+",IF(DC33&gt;=5.5,"C",IF(DC33&gt;=5,"D+",IF(DC33&gt;=4,"D","F")))))))</f>
        <v>B+</v>
      </c>
      <c r="DF33" s="54">
        <f>IF(DE33="A",4,IF(DE33="B+",3.5,IF(DE33="B",3,IF(DE33="C+",2.5,IF(DE33="C",2,IF(DE33="D+",1.5,IF(DE33="D",1,0)))))))</f>
        <v>3.5</v>
      </c>
      <c r="DG33" s="54" t="str">
        <f>TEXT(DF33,"0.0")</f>
        <v>3.5</v>
      </c>
      <c r="DH33" s="64">
        <v>2</v>
      </c>
      <c r="DI33" s="451">
        <v>2</v>
      </c>
      <c r="DJ33" s="453">
        <v>6.7</v>
      </c>
      <c r="DK33" s="456">
        <v>8</v>
      </c>
      <c r="DL33" s="52"/>
      <c r="DM33" s="449">
        <f>ROUND((DJ33*0.4+DK33*0.6),1)</f>
        <v>7.5</v>
      </c>
      <c r="DN33" s="450">
        <f>ROUND(MAX((DJ33*0.4+DK33*0.6),(DJ33*0.4+DL33*0.6)),1)</f>
        <v>7.5</v>
      </c>
      <c r="DO33" s="1028" t="str">
        <f>TEXT(DN33,"0.0")</f>
        <v>7.5</v>
      </c>
      <c r="DP33" s="53" t="str">
        <f>IF(DN33&gt;=8.5,"A",IF(DN33&gt;=8,"B+",IF(DN33&gt;=7,"B",IF(DN33&gt;=6.5,"C+",IF(DN33&gt;=5.5,"C",IF(DN33&gt;=5,"D+",IF(DN33&gt;=4,"D","F")))))))</f>
        <v>B</v>
      </c>
      <c r="DQ33" s="54">
        <f>IF(DP33="A",4,IF(DP33="B+",3.5,IF(DP33="B",3,IF(DP33="C+",2.5,IF(DP33="C",2,IF(DP33="D+",1.5,IF(DP33="D",1,0)))))))</f>
        <v>3</v>
      </c>
      <c r="DR33" s="54" t="str">
        <f>TEXT(DQ33,"0.0")</f>
        <v>3.0</v>
      </c>
      <c r="DS33" s="64">
        <v>3</v>
      </c>
      <c r="DT33" s="451">
        <v>3</v>
      </c>
      <c r="DU33" s="453">
        <v>7</v>
      </c>
      <c r="DV33" s="475">
        <v>5</v>
      </c>
      <c r="DW33" s="52"/>
      <c r="DX33" s="449">
        <f>ROUND((DU33*0.4+DV33*0.6),1)</f>
        <v>5.8</v>
      </c>
      <c r="DY33" s="450">
        <f>ROUND(MAX((DU33*0.4+DV33*0.6),(DU33*0.4+DW33*0.6)),1)</f>
        <v>5.8</v>
      </c>
      <c r="DZ33" s="1028" t="str">
        <f>TEXT(DY33,"0.0")</f>
        <v>5.8</v>
      </c>
      <c r="EA33" s="53" t="str">
        <f>IF(DY33&gt;=8.5,"A",IF(DY33&gt;=8,"B+",IF(DY33&gt;=7,"B",IF(DY33&gt;=6.5,"C+",IF(DY33&gt;=5.5,"C",IF(DY33&gt;=5,"D+",IF(DY33&gt;=4,"D","F")))))))</f>
        <v>C</v>
      </c>
      <c r="EB33" s="54">
        <f>IF(EA33="A",4,IF(EA33="B+",3.5,IF(EA33="B",3,IF(EA33="C+",2.5,IF(EA33="C",2,IF(EA33="D+",1.5,IF(EA33="D",1,0)))))))</f>
        <v>2</v>
      </c>
      <c r="EC33" s="54" t="str">
        <f>TEXT(EB33,"0.0")</f>
        <v>2.0</v>
      </c>
      <c r="ED33" s="64">
        <v>2</v>
      </c>
      <c r="EE33" s="451">
        <v>2</v>
      </c>
      <c r="EF33" s="453">
        <v>7.4</v>
      </c>
      <c r="EG33" s="456">
        <v>9</v>
      </c>
      <c r="EH33" s="52"/>
      <c r="EI33" s="449">
        <f>ROUND((EF33*0.4+EG33*0.6),1)</f>
        <v>8.4</v>
      </c>
      <c r="EJ33" s="450">
        <f>ROUND(MAX((EF33*0.4+EG33*0.6),(EF33*0.4+EH33*0.6)),1)</f>
        <v>8.4</v>
      </c>
      <c r="EK33" s="1028" t="str">
        <f>TEXT(EJ33,"0.0")</f>
        <v>8.4</v>
      </c>
      <c r="EL33" s="53" t="str">
        <f>IF(EJ33&gt;=8.5,"A",IF(EJ33&gt;=8,"B+",IF(EJ33&gt;=7,"B",IF(EJ33&gt;=6.5,"C+",IF(EJ33&gt;=5.5,"C",IF(EJ33&gt;=5,"D+",IF(EJ33&gt;=4,"D","F")))))))</f>
        <v>B+</v>
      </c>
      <c r="EM33" s="54">
        <f>IF(EL33="A",4,IF(EL33="B+",3.5,IF(EL33="B",3,IF(EL33="C+",2.5,IF(EL33="C",2,IF(EL33="D+",1.5,IF(EL33="D",1,0)))))))</f>
        <v>3.5</v>
      </c>
      <c r="EN33" s="54" t="str">
        <f>TEXT(EM33,"0.0")</f>
        <v>3.5</v>
      </c>
      <c r="EO33" s="64">
        <v>2</v>
      </c>
      <c r="EP33" s="451">
        <v>2</v>
      </c>
      <c r="EQ33" s="453">
        <v>8</v>
      </c>
      <c r="ER33" s="475">
        <v>4</v>
      </c>
      <c r="ES33" s="73"/>
      <c r="ET33" s="449">
        <f>ROUND((EQ33*0.4+ER33*0.6),1)</f>
        <v>5.6</v>
      </c>
      <c r="EU33" s="450">
        <f>ROUND(MAX((EQ33*0.4+ER33*0.6),(EQ33*0.4+ES33*0.6)),1)</f>
        <v>5.6</v>
      </c>
      <c r="EV33" s="1028" t="str">
        <f>TEXT(EU33,"0.0")</f>
        <v>5.6</v>
      </c>
      <c r="EW33" s="53" t="str">
        <f>IF(EU33&gt;=8.5,"A",IF(EU33&gt;=8,"B+",IF(EU33&gt;=7,"B",IF(EU33&gt;=6.5,"C+",IF(EU33&gt;=5.5,"C",IF(EU33&gt;=5,"D+",IF(EU33&gt;=4,"D","F")))))))</f>
        <v>C</v>
      </c>
      <c r="EX33" s="54">
        <f>IF(EW33="A",4,IF(EW33="B+",3.5,IF(EW33="B",3,IF(EW33="C+",2.5,IF(EW33="C",2,IF(EW33="D+",1.5,IF(EW33="D",1,0)))))))</f>
        <v>2</v>
      </c>
      <c r="EY33" s="54" t="str">
        <f>TEXT(EX33,"0.0")</f>
        <v>2.0</v>
      </c>
      <c r="EZ33" s="64">
        <v>2</v>
      </c>
      <c r="FA33" s="451">
        <v>2</v>
      </c>
      <c r="FB33" s="514">
        <f>CL33+CW33+DH33+DS33+ED33+EO33+EZ33</f>
        <v>17</v>
      </c>
      <c r="FC33" s="508">
        <f>(CJ33*CL33+CU33*CW33+DF33*DH33+DQ33*DS33+EB33*ED33+EM33*EO33+EX33*EZ33)/FB33</f>
        <v>2.7058823529411766</v>
      </c>
      <c r="FD33" s="510" t="str">
        <f>TEXT(FC33,"0.00")</f>
        <v>2.71</v>
      </c>
      <c r="FE33" s="86" t="str">
        <f>IF(AND(FC33&lt;1),"Cảnh báo KQHT","Lên lớp")</f>
        <v>Lên lớp</v>
      </c>
      <c r="FF33" s="509">
        <f>BU33+FB33</f>
        <v>33</v>
      </c>
      <c r="FG33" s="508">
        <f>(BU33*BV33+FB33*FC33)/FF33</f>
        <v>3.1212121212121211</v>
      </c>
      <c r="FH33" s="510" t="str">
        <f>TEXT(FG33,"0.00")</f>
        <v>3.12</v>
      </c>
      <c r="FI33" s="511">
        <f>FA33+EP33+EE33+DT33+DI33+CX33+CM33+BT33+BI33+AX33+AM33+AB33</f>
        <v>33</v>
      </c>
      <c r="FJ33" s="512">
        <f>(FA33*EX33+EP33*EM33+EE33*EB33+DT33*DQ33+DI33*DF33+CX33*CU33+CM33*CJ33+BT33*BQ33+BI33*BF33+AX33*AU33+AM33*AJ33+AB33*Y33)/FI33</f>
        <v>3.1212121212121211</v>
      </c>
      <c r="FK33" s="503" t="str">
        <f>IF(AND(FJ33&lt;1.2),"Cảnh báo KQHT","Lên lớp")</f>
        <v>Lên lớp</v>
      </c>
      <c r="FL33" s="544"/>
      <c r="FM33" s="453">
        <v>8.1999999999999993</v>
      </c>
      <c r="FN33" s="475">
        <v>9</v>
      </c>
      <c r="FO33" s="73"/>
      <c r="FP33" s="449">
        <f>ROUND((FM33*0.4+FN33*0.6),1)</f>
        <v>8.6999999999999993</v>
      </c>
      <c r="FQ33" s="450">
        <f>ROUND(MAX((FM33*0.4+FN33*0.6),(FM33*0.4+FO33*0.6)),1)</f>
        <v>8.6999999999999993</v>
      </c>
      <c r="FR33" s="1028" t="str">
        <f>TEXT(FQ33,"0.0")</f>
        <v>8.7</v>
      </c>
      <c r="FS33" s="53" t="str">
        <f>IF(FQ33&gt;=8.5,"A",IF(FQ33&gt;=8,"B+",IF(FQ33&gt;=7,"B",IF(FQ33&gt;=6.5,"C+",IF(FQ33&gt;=5.5,"C",IF(FQ33&gt;=5,"D+",IF(FQ33&gt;=4,"D","F")))))))</f>
        <v>A</v>
      </c>
      <c r="FT33" s="54">
        <f>IF(FS33="A",4,IF(FS33="B+",3.5,IF(FS33="B",3,IF(FS33="C+",2.5,IF(FS33="C",2,IF(FS33="D+",1.5,IF(FS33="D",1,0)))))))</f>
        <v>4</v>
      </c>
      <c r="FU33" s="54" t="str">
        <f>TEXT(FT33,"0.0")</f>
        <v>4.0</v>
      </c>
      <c r="FV33" s="64">
        <v>2</v>
      </c>
      <c r="FW33" s="451">
        <v>2</v>
      </c>
      <c r="FX33" s="453">
        <v>8</v>
      </c>
      <c r="FY33" s="475">
        <v>7</v>
      </c>
      <c r="FZ33" s="606"/>
      <c r="GA33" s="449">
        <f>ROUND((FX33*0.4+FY33*0.6),1)</f>
        <v>7.4</v>
      </c>
      <c r="GB33" s="450">
        <f>ROUND(MAX((FX33*0.4+FY33*0.6),(FX33*0.4+FZ33*0.6)),1)</f>
        <v>7.4</v>
      </c>
      <c r="GC33" s="1029" t="str">
        <f>TEXT(GB33,"0.0")</f>
        <v>7.4</v>
      </c>
      <c r="GD33" s="53" t="str">
        <f>IF(GB33&gt;=8.5,"A",IF(GB33&gt;=8,"B+",IF(GB33&gt;=7,"B",IF(GB33&gt;=6.5,"C+",IF(GB33&gt;=5.5,"C",IF(GB33&gt;=5,"D+",IF(GB33&gt;=4,"D","F")))))))</f>
        <v>B</v>
      </c>
      <c r="GE33" s="54">
        <f>IF(GD33="A",4,IF(GD33="B+",3.5,IF(GD33="B",3,IF(GD33="C+",2.5,IF(GD33="C",2,IF(GD33="D+",1.5,IF(GD33="D",1,0)))))))</f>
        <v>3</v>
      </c>
      <c r="GF33" s="54" t="str">
        <f>TEXT(GE33,"0.0")</f>
        <v>3.0</v>
      </c>
      <c r="GG33" s="64">
        <v>2</v>
      </c>
      <c r="GH33" s="451">
        <v>2</v>
      </c>
      <c r="GI33" s="453">
        <v>8.1999999999999993</v>
      </c>
      <c r="GJ33" s="475">
        <v>9</v>
      </c>
      <c r="GK33" s="73"/>
      <c r="GL33" s="449">
        <f>ROUND((GI33*0.4+GJ33*0.6),1)</f>
        <v>8.6999999999999993</v>
      </c>
      <c r="GM33" s="450">
        <f>ROUND(MAX((GI33*0.4+GJ33*0.6),(GI33*0.4+GK33*0.6)),1)</f>
        <v>8.6999999999999993</v>
      </c>
      <c r="GN33" s="1029" t="str">
        <f>TEXT(GM33,"0.0")</f>
        <v>8.7</v>
      </c>
      <c r="GO33" s="53" t="str">
        <f>IF(GM33&gt;=8.5,"A",IF(GM33&gt;=8,"B+",IF(GM33&gt;=7,"B",IF(GM33&gt;=6.5,"C+",IF(GM33&gt;=5.5,"C",IF(GM33&gt;=5,"D+",IF(GM33&gt;=4,"D","F")))))))</f>
        <v>A</v>
      </c>
      <c r="GP33" s="54">
        <f>IF(GO33="A",4,IF(GO33="B+",3.5,IF(GO33="B",3,IF(GO33="C+",2.5,IF(GO33="C",2,IF(GO33="D+",1.5,IF(GO33="D",1,0)))))))</f>
        <v>4</v>
      </c>
      <c r="GQ33" s="54" t="str">
        <f>TEXT(GP33,"0.0")</f>
        <v>4.0</v>
      </c>
      <c r="GR33" s="64">
        <v>3</v>
      </c>
      <c r="GS33" s="451">
        <v>3</v>
      </c>
      <c r="GT33" s="453">
        <v>6.1</v>
      </c>
      <c r="GU33" s="456">
        <v>9</v>
      </c>
      <c r="GV33" s="73"/>
      <c r="GW33" s="449">
        <f>ROUND((GT33*0.4+GU33*0.6),1)</f>
        <v>7.8</v>
      </c>
      <c r="GX33" s="450">
        <f>ROUND(MAX((GT33*0.4+GU33*0.6),(GT33*0.4+GV33*0.6)),1)</f>
        <v>7.8</v>
      </c>
      <c r="GY33" s="1028" t="str">
        <f>TEXT(GX33,"0.0")</f>
        <v>7.8</v>
      </c>
      <c r="GZ33" s="53" t="str">
        <f>IF(GX33&gt;=8.5,"A",IF(GX33&gt;=8,"B+",IF(GX33&gt;=7,"B",IF(GX33&gt;=6.5,"C+",IF(GX33&gt;=5.5,"C",IF(GX33&gt;=5,"D+",IF(GX33&gt;=4,"D","F")))))))</f>
        <v>B</v>
      </c>
      <c r="HA33" s="54">
        <f>IF(GZ33="A",4,IF(GZ33="B+",3.5,IF(GZ33="B",3,IF(GZ33="C+",2.5,IF(GZ33="C",2,IF(GZ33="D+",1.5,IF(GZ33="D",1,0)))))))</f>
        <v>3</v>
      </c>
      <c r="HB33" s="54" t="str">
        <f>TEXT(HA33,"0.0")</f>
        <v>3.0</v>
      </c>
      <c r="HC33" s="64">
        <v>4</v>
      </c>
      <c r="HD33" s="451">
        <v>4</v>
      </c>
      <c r="HE33" s="453">
        <v>5.7</v>
      </c>
      <c r="HF33" s="475">
        <v>7</v>
      </c>
      <c r="HG33" s="73"/>
      <c r="HH33" s="449">
        <f>ROUND((HE33*0.4+HF33*0.6),1)</f>
        <v>6.5</v>
      </c>
      <c r="HI33" s="450">
        <f>ROUND(MAX((HE33*0.4+HF33*0.6),(HE33*0.4+HG33*0.6)),1)</f>
        <v>6.5</v>
      </c>
      <c r="HJ33" s="1029" t="str">
        <f>TEXT(HI33,"0.0")</f>
        <v>6.5</v>
      </c>
      <c r="HK33" s="53" t="str">
        <f>IF(HI33&gt;=8.5,"A",IF(HI33&gt;=8,"B+",IF(HI33&gt;=7,"B",IF(HI33&gt;=6.5,"C+",IF(HI33&gt;=5.5,"C",IF(HI33&gt;=5,"D+",IF(HI33&gt;=4,"D","F")))))))</f>
        <v>C+</v>
      </c>
      <c r="HL33" s="54">
        <f>IF(HK33="A",4,IF(HK33="B+",3.5,IF(HK33="B",3,IF(HK33="C+",2.5,IF(HK33="C",2,IF(HK33="D+",1.5,IF(HK33="D",1,0)))))))</f>
        <v>2.5</v>
      </c>
      <c r="HM33" s="54" t="str">
        <f>TEXT(HL33,"0.0")</f>
        <v>2.5</v>
      </c>
      <c r="HN33" s="64">
        <v>2</v>
      </c>
      <c r="HO33" s="451">
        <v>2</v>
      </c>
      <c r="HP33" s="659">
        <v>6.9</v>
      </c>
      <c r="HQ33" s="456">
        <v>6</v>
      </c>
      <c r="HR33" s="73"/>
      <c r="HS33" s="449">
        <f>ROUND((HP33*0.4+HQ33*0.6),1)</f>
        <v>6.4</v>
      </c>
      <c r="HT33" s="450">
        <f>ROUND(MAX((HP33*0.4+HQ33*0.6),(HP33*0.4+HR33*0.6)),1)</f>
        <v>6.4</v>
      </c>
      <c r="HU33" s="1028" t="str">
        <f>TEXT(HT33,"0.0")</f>
        <v>6.4</v>
      </c>
      <c r="HV33" s="53" t="str">
        <f>IF(HT33&gt;=8.5,"A",IF(HT33&gt;=8,"B+",IF(HT33&gt;=7,"B",IF(HT33&gt;=6.5,"C+",IF(HT33&gt;=5.5,"C",IF(HT33&gt;=5,"D+",IF(HT33&gt;=4,"D","F")))))))</f>
        <v>C</v>
      </c>
      <c r="HW33" s="54">
        <f>IF(HV33="A",4,IF(HV33="B+",3.5,IF(HV33="B",3,IF(HV33="C+",2.5,IF(HV33="C",2,IF(HV33="D+",1.5,IF(HV33="D",1,0)))))))</f>
        <v>2</v>
      </c>
      <c r="HX33" s="54" t="str">
        <f>TEXT(HW33,"0.0")</f>
        <v>2.0</v>
      </c>
      <c r="HY33" s="64">
        <v>3</v>
      </c>
      <c r="HZ33" s="451">
        <v>3</v>
      </c>
      <c r="IA33" s="659">
        <v>7.4</v>
      </c>
      <c r="IB33" s="456">
        <v>6</v>
      </c>
      <c r="IC33" s="73"/>
      <c r="ID33" s="449">
        <f>ROUND((IA33*0.4+IB33*0.6),1)</f>
        <v>6.6</v>
      </c>
      <c r="IE33" s="450">
        <f>ROUND(MAX((IA33*0.4+IB33*0.6),(IA33*0.4+IC33*0.6)),1)</f>
        <v>6.6</v>
      </c>
      <c r="IF33" s="1029" t="str">
        <f>TEXT(IE33,"0.0")</f>
        <v>6.6</v>
      </c>
      <c r="IG33" s="53" t="str">
        <f>IF(IE33&gt;=8.5,"A",IF(IE33&gt;=8,"B+",IF(IE33&gt;=7,"B",IF(IE33&gt;=6.5,"C+",IF(IE33&gt;=5.5,"C",IF(IE33&gt;=5,"D+",IF(IE33&gt;=4,"D","F")))))))</f>
        <v>C+</v>
      </c>
      <c r="IH33" s="54">
        <f>IF(IG33="A",4,IF(IG33="B+",3.5,IF(IG33="B",3,IF(IG33="C+",2.5,IF(IG33="C",2,IF(IG33="D+",1.5,IF(IG33="D",1,0)))))))</f>
        <v>2.5</v>
      </c>
      <c r="II33" s="54" t="str">
        <f>TEXT(IH33,"0.0")</f>
        <v>2.5</v>
      </c>
      <c r="IJ33" s="64">
        <v>3</v>
      </c>
      <c r="IK33" s="451">
        <v>3</v>
      </c>
      <c r="IL33" s="453">
        <v>7.1</v>
      </c>
      <c r="IM33" s="475">
        <v>7</v>
      </c>
      <c r="IN33" s="73"/>
      <c r="IO33" s="449">
        <f>ROUND((IL33*0.4+IM33*0.6),1)</f>
        <v>7</v>
      </c>
      <c r="IP33" s="450">
        <f>ROUND(MAX((IL33*0.4+IM33*0.6),(IL33*0.4+IN33*0.6)),1)</f>
        <v>7</v>
      </c>
      <c r="IQ33" s="1028" t="str">
        <f>TEXT(IP33,"0.0")</f>
        <v>7.0</v>
      </c>
      <c r="IR33" s="53" t="str">
        <f>IF(IP33&gt;=8.5,"A",IF(IP33&gt;=8,"B+",IF(IP33&gt;=7,"B",IF(IP33&gt;=6.5,"C+",IF(IP33&gt;=5.5,"C",IF(IP33&gt;=5,"D+",IF(IP33&gt;=4,"D","F")))))))</f>
        <v>B</v>
      </c>
      <c r="IS33" s="54">
        <f>IF(IR33="A",4,IF(IR33="B+",3.5,IF(IR33="B",3,IF(IR33="C+",2.5,IF(IR33="C",2,IF(IR33="D+",1.5,IF(IR33="D",1,0)))))))</f>
        <v>3</v>
      </c>
      <c r="IT33" s="54" t="str">
        <f>TEXT(IS33,"0.0")</f>
        <v>3.0</v>
      </c>
      <c r="IU33" s="64">
        <v>4</v>
      </c>
      <c r="IV33" s="451">
        <v>4</v>
      </c>
      <c r="IW33" s="514">
        <f>FV33+GG33+GR33+HC33+HN33+HY33+IJ33+IU33</f>
        <v>23</v>
      </c>
      <c r="IX33" s="508">
        <f>(FT33*FV33+GE33*GG33+GP33*GR33+HA33*HC33+HL33*HN33+HW33*HY33+IH33*IJ33+IS33*IU33)/IW33</f>
        <v>2.9782608695652173</v>
      </c>
      <c r="IY33" s="510" t="str">
        <f>TEXT(IX33,"0.00")</f>
        <v>2.98</v>
      </c>
      <c r="IZ33" s="37" t="str">
        <f>IF(AND(IX33&lt;1),"Cảnh báo KQHT","Lên lớp")</f>
        <v>Lên lớp</v>
      </c>
      <c r="JA33" s="509">
        <f>BU33+FB33+IW33</f>
        <v>56</v>
      </c>
      <c r="JB33" s="690">
        <f>(BU33*BV33+FB33*FC33+IX33*IW33)/JA33</f>
        <v>3.0625</v>
      </c>
      <c r="JC33" s="36" t="str">
        <f>TEXT(JB33,"0.00")</f>
        <v>3.06</v>
      </c>
      <c r="JD33" s="290">
        <f>FW33+GH33+GS33+HD33+HO33+HZ33+IK33+IV33</f>
        <v>23</v>
      </c>
      <c r="JE33" s="291">
        <f xml:space="preserve"> (FT33*FW33+GE33*GH33+GP33*GS33+HA33*HD33+HL33*HO33+HW33*HZ33+IH33*IK33+IS33*IV33)/JD33</f>
        <v>2.9782608695652173</v>
      </c>
      <c r="JF33" s="679">
        <f>FI33+JD33</f>
        <v>56</v>
      </c>
      <c r="JG33" s="680">
        <f xml:space="preserve"> (FJ33*FI33+JE33*JD33)/JF33</f>
        <v>3.0625</v>
      </c>
      <c r="JH33" s="37" t="str">
        <f>IF(AND(JG33&lt;1.4),"Cảnh báo KQHT","Lên lớp")</f>
        <v>Lên lớp</v>
      </c>
      <c r="JI33" s="225"/>
      <c r="JJ33" s="555">
        <v>8</v>
      </c>
      <c r="JK33" s="456">
        <v>8</v>
      </c>
      <c r="JL33" s="73"/>
      <c r="JM33" s="449">
        <f>ROUND((JJ33*0.4+JK33*0.6),1)</f>
        <v>8</v>
      </c>
      <c r="JN33" s="450">
        <f>ROUND(MAX((JJ33*0.4+JK33*0.6),(JJ33*0.4+JL33*0.6)),1)</f>
        <v>8</v>
      </c>
      <c r="JO33" s="1028" t="str">
        <f>TEXT(JN33,"0.0")</f>
        <v>8.0</v>
      </c>
      <c r="JP33" s="53" t="str">
        <f>IF(JN33&gt;=8.5,"A",IF(JN33&gt;=8,"B+",IF(JN33&gt;=7,"B",IF(JN33&gt;=6.5,"C+",IF(JN33&gt;=5.5,"C",IF(JN33&gt;=5,"D+",IF(JN33&gt;=4,"D","F")))))))</f>
        <v>B+</v>
      </c>
      <c r="JQ33" s="54">
        <f>IF(JP33="A",4,IF(JP33="B+",3.5,IF(JP33="B",3,IF(JP33="C+",2.5,IF(JP33="C",2,IF(JP33="D+",1.5,IF(JP33="D",1,0)))))))</f>
        <v>3.5</v>
      </c>
      <c r="JR33" s="54" t="str">
        <f>TEXT(JQ33,"0.0")</f>
        <v>3.5</v>
      </c>
      <c r="JS33" s="64">
        <v>2</v>
      </c>
      <c r="JT33" s="451">
        <v>2</v>
      </c>
      <c r="JU33" s="659">
        <v>7.6</v>
      </c>
      <c r="JV33" s="475">
        <v>9</v>
      </c>
      <c r="JW33" s="73"/>
      <c r="JX33" s="449">
        <f>ROUND((JU33*0.4+JV33*0.6),1)</f>
        <v>8.4</v>
      </c>
      <c r="JY33" s="450">
        <f>ROUND(MAX((JU33*0.4+JV33*0.6),(JU33*0.4+JW33*0.6)),1)</f>
        <v>8.4</v>
      </c>
      <c r="JZ33" s="1028" t="str">
        <f>TEXT(JY33,"0.0")</f>
        <v>8.4</v>
      </c>
      <c r="KA33" s="53" t="str">
        <f>IF(JY33&gt;=8.5,"A",IF(JY33&gt;=8,"B+",IF(JY33&gt;=7,"B",IF(JY33&gt;=6.5,"C+",IF(JY33&gt;=5.5,"C",IF(JY33&gt;=5,"D+",IF(JY33&gt;=4,"D","F")))))))</f>
        <v>B+</v>
      </c>
      <c r="KB33" s="54">
        <f>IF(KA33="A",4,IF(KA33="B+",3.5,IF(KA33="B",3,IF(KA33="C+",2.5,IF(KA33="C",2,IF(KA33="D+",1.5,IF(KA33="D",1,0)))))))</f>
        <v>3.5</v>
      </c>
      <c r="KC33" s="54" t="str">
        <f>TEXT(KB33,"0.0")</f>
        <v>3.5</v>
      </c>
      <c r="KD33" s="64">
        <v>4</v>
      </c>
      <c r="KE33" s="451">
        <v>4</v>
      </c>
      <c r="KF33" s="722">
        <v>7.3</v>
      </c>
      <c r="KG33" s="475">
        <v>9</v>
      </c>
      <c r="KH33" s="73"/>
      <c r="KI33" s="449">
        <f>ROUND((KF33*0.4+KG33*0.6),1)</f>
        <v>8.3000000000000007</v>
      </c>
      <c r="KJ33" s="450">
        <f>ROUND(MAX((KF33*0.4+KG33*0.6),(KF33*0.4+KH33*0.6)),1)</f>
        <v>8.3000000000000007</v>
      </c>
      <c r="KK33" s="1029" t="str">
        <f>TEXT(KJ33,"0.0")</f>
        <v>8.3</v>
      </c>
      <c r="KL33" s="53" t="str">
        <f>IF(KJ33&gt;=8.5,"A",IF(KJ33&gt;=8,"B+",IF(KJ33&gt;=7,"B",IF(KJ33&gt;=6.5,"C+",IF(KJ33&gt;=5.5,"C",IF(KJ33&gt;=5,"D+",IF(KJ33&gt;=4,"D","F")))))))</f>
        <v>B+</v>
      </c>
      <c r="KM33" s="54">
        <f>IF(KL33="A",4,IF(KL33="B+",3.5,IF(KL33="B",3,IF(KL33="C+",2.5,IF(KL33="C",2,IF(KL33="D+",1.5,IF(KL33="D",1,0)))))))</f>
        <v>3.5</v>
      </c>
      <c r="KN33" s="54" t="str">
        <f>TEXT(KM33,"0.0")</f>
        <v>3.5</v>
      </c>
      <c r="KO33" s="64">
        <v>4</v>
      </c>
      <c r="KP33" s="451">
        <v>4</v>
      </c>
      <c r="KQ33" s="453">
        <v>8.4</v>
      </c>
      <c r="KR33" s="475">
        <v>5</v>
      </c>
      <c r="KS33" s="73"/>
      <c r="KT33" s="449">
        <f>ROUND((KQ33*0.4+KR33*0.6),1)</f>
        <v>6.4</v>
      </c>
      <c r="KU33" s="450">
        <f>ROUND(MAX((KQ33*0.4+KR33*0.6),(KQ33*0.4+KS33*0.6)),1)</f>
        <v>6.4</v>
      </c>
      <c r="KV33" s="1028" t="str">
        <f>TEXT(KU33,"0.0")</f>
        <v>6.4</v>
      </c>
      <c r="KW33" s="53" t="str">
        <f>IF(KU33&gt;=8.5,"A",IF(KU33&gt;=8,"B+",IF(KU33&gt;=7,"B",IF(KU33&gt;=6.5,"C+",IF(KU33&gt;=5.5,"C",IF(KU33&gt;=5,"D+",IF(KU33&gt;=4,"D","F")))))))</f>
        <v>C</v>
      </c>
      <c r="KX33" s="54">
        <f>IF(KW33="A",4,IF(KW33="B+",3.5,IF(KW33="B",3,IF(KW33="C+",2.5,IF(KW33="C",2,IF(KW33="D+",1.5,IF(KW33="D",1,0)))))))</f>
        <v>2</v>
      </c>
      <c r="KY33" s="54" t="str">
        <f>TEXT(KX33,"0.0")</f>
        <v>2.0</v>
      </c>
      <c r="KZ33" s="64">
        <v>3</v>
      </c>
      <c r="LA33" s="451">
        <v>3</v>
      </c>
      <c r="LB33" s="453">
        <v>9</v>
      </c>
      <c r="LC33" s="456">
        <v>9</v>
      </c>
      <c r="LD33" s="73"/>
      <c r="LE33" s="449">
        <f>ROUND((LB33*0.4+LC33*0.6),1)</f>
        <v>9</v>
      </c>
      <c r="LF33" s="450">
        <f>ROUND(MAX((LB33*0.4+LC33*0.6),(LB33*0.4+LD33*0.6)),1)</f>
        <v>9</v>
      </c>
      <c r="LG33" s="1029" t="str">
        <f>TEXT(LF33,"0.0")</f>
        <v>9.0</v>
      </c>
      <c r="LH33" s="53" t="str">
        <f>IF(LF33&gt;=8.5,"A",IF(LF33&gt;=8,"B+",IF(LF33&gt;=7,"B",IF(LF33&gt;=6.5,"C+",IF(LF33&gt;=5.5,"C",IF(LF33&gt;=5,"D+",IF(LF33&gt;=4,"D","F")))))))</f>
        <v>A</v>
      </c>
      <c r="LI33" s="54">
        <f>IF(LH33="A",4,IF(LH33="B+",3.5,IF(LH33="B",3,IF(LH33="C+",2.5,IF(LH33="C",2,IF(LH33="D+",1.5,IF(LH33="D",1,0)))))))</f>
        <v>4</v>
      </c>
      <c r="LJ33" s="54" t="str">
        <f>TEXT(LI33,"0.0")</f>
        <v>4.0</v>
      </c>
      <c r="LK33" s="64">
        <v>2</v>
      </c>
      <c r="LL33" s="451">
        <v>2</v>
      </c>
      <c r="LM33" s="453">
        <v>7.4</v>
      </c>
      <c r="LN33" s="456">
        <v>8</v>
      </c>
      <c r="LO33" s="73"/>
      <c r="LP33" s="449">
        <f>ROUND((LM33*0.4+LN33*0.6),1)</f>
        <v>7.8</v>
      </c>
      <c r="LQ33" s="450">
        <f>ROUND(MAX((LM33*0.4+LN33*0.6),(LM33*0.4+LO33*0.6)),1)</f>
        <v>7.8</v>
      </c>
      <c r="LR33" s="1028" t="str">
        <f>TEXT(LQ33,"0.0")</f>
        <v>7.8</v>
      </c>
      <c r="LS33" s="53" t="str">
        <f>IF(LQ33&gt;=8.5,"A",IF(LQ33&gt;=8,"B+",IF(LQ33&gt;=7,"B",IF(LQ33&gt;=6.5,"C+",IF(LQ33&gt;=5.5,"C",IF(LQ33&gt;=5,"D+",IF(LQ33&gt;=4,"D","F")))))))</f>
        <v>B</v>
      </c>
      <c r="LT33" s="54">
        <f>IF(LS33="A",4,IF(LS33="B+",3.5,IF(LS33="B",3,IF(LS33="C+",2.5,IF(LS33="C",2,IF(LS33="D+",1.5,IF(LS33="D",1,0)))))))</f>
        <v>3</v>
      </c>
      <c r="LU33" s="54" t="str">
        <f>TEXT(LT33,"0.0")</f>
        <v>3.0</v>
      </c>
      <c r="LV33" s="64">
        <v>2</v>
      </c>
      <c r="LW33" s="451">
        <v>2</v>
      </c>
      <c r="LX33" s="453">
        <v>7.4</v>
      </c>
      <c r="LY33" s="456">
        <v>8</v>
      </c>
      <c r="LZ33" s="73"/>
      <c r="MA33" s="449">
        <f>ROUND((LX33*0.4+LY33*0.6),1)</f>
        <v>7.8</v>
      </c>
      <c r="MB33" s="450">
        <f>ROUND(MAX((LX33*0.4+LY33*0.6),(LX33*0.4+LZ33*0.6)),1)</f>
        <v>7.8</v>
      </c>
      <c r="MC33" s="1028" t="str">
        <f>TEXT(MB33,"0.0")</f>
        <v>7.8</v>
      </c>
      <c r="MD33" s="53" t="str">
        <f>IF(MB33&gt;=8.5,"A",IF(MB33&gt;=8,"B+",IF(MB33&gt;=7,"B",IF(MB33&gt;=6.5,"C+",IF(MB33&gt;=5.5,"C",IF(MB33&gt;=5,"D+",IF(MB33&gt;=4,"D","F")))))))</f>
        <v>B</v>
      </c>
      <c r="ME33" s="54">
        <f>IF(MD33="A",4,IF(MD33="B+",3.5,IF(MD33="B",3,IF(MD33="C+",2.5,IF(MD33="C",2,IF(MD33="D+",1.5,IF(MD33="D",1,0)))))))</f>
        <v>3</v>
      </c>
      <c r="MF33" s="54" t="str">
        <f>TEXT(ME33,"0.0")</f>
        <v>3.0</v>
      </c>
      <c r="MG33" s="64">
        <v>3</v>
      </c>
      <c r="MH33" s="451">
        <v>3</v>
      </c>
      <c r="MI33" s="515">
        <f>JS33+KD33+KO33+KZ33+LK33+LV33+MG33</f>
        <v>20</v>
      </c>
      <c r="MJ33" s="35">
        <f>(JQ33*JS33+KB33*KD33+KM33*KO33+KX33*KZ33+LI33*LK33+LT33*LV33+ME33*MG33)/MI33</f>
        <v>3.2</v>
      </c>
      <c r="MK33" s="36" t="str">
        <f>TEXT(MJ33,"0.00")</f>
        <v>3.20</v>
      </c>
      <c r="ML33" s="65" t="str">
        <f>IF(AND(MJ33&lt;1),"Cảnh báo KQHT","Lên lớp")</f>
        <v>Lên lớp</v>
      </c>
      <c r="MM33" s="501">
        <f>JA33+MI33</f>
        <v>76</v>
      </c>
      <c r="MN33" s="35">
        <f>(BU33*BV33+FB33*FC33+IW33*IX33+MJ33*MI33)/MM33</f>
        <v>3.0986842105263159</v>
      </c>
      <c r="MO33" s="36" t="str">
        <f>TEXT(MN33,"0.00")</f>
        <v>3.10</v>
      </c>
      <c r="MP33" s="799">
        <f>JT33+KE33+KP33+LA33+LL33+LW33+MH33</f>
        <v>20</v>
      </c>
      <c r="MQ33" s="800">
        <f xml:space="preserve"> (JQ33*JT33+KB33*KE33+KM33*KP33+KX33*LA33+LI33*LL33+LT33*LW33+ME33*MH33)/MP33</f>
        <v>3.2</v>
      </c>
      <c r="MR33" s="801">
        <f>JF33+MP33</f>
        <v>76</v>
      </c>
      <c r="MS33" s="1031">
        <f>(V33*AB33+AG33*AM33+AR33*AX33+BC33*BI33+BN33*BT33+CG33*CM33+CR33*CX33+DC33*DI33+DN33*DT33+DY33*EE33+EJ33*EP33+EU33*FA33+FQ33*FW33+GB33*GH33+GM33*GS33+GX33*HD33+HI33*HO33+HT33*HZ33+IE33*IK33+IP33*IV33+JN33*JT33+JY33*KE33+KJ33*KP33+KU33*LA33+LF33*LL33+LQ33*LW33+MB33*MH33)/MR33</f>
        <v>7.6394736842105262</v>
      </c>
      <c r="MT33" s="802">
        <f xml:space="preserve"> (JF33*JG33+MQ33*MP33)/MR33</f>
        <v>3.0986842105263159</v>
      </c>
      <c r="MU33" s="65" t="str">
        <f>IF(AND(MT33&lt;1.4),"Cảnh báo KQHT","Lên lớp")</f>
        <v>Lên lớp</v>
      </c>
      <c r="MV33" s="225"/>
      <c r="MW33" s="784">
        <v>5.7</v>
      </c>
      <c r="MX33" s="1071"/>
      <c r="MY33" s="420"/>
      <c r="MZ33" s="17">
        <f>ROUND((MW33*0.4+MX33*0.6),1)</f>
        <v>2.2999999999999998</v>
      </c>
      <c r="NA33" s="18">
        <f>ROUND(MAX((MW33*0.4+MX33*0.6),(MW33*0.4+MY33*0.6)),1)</f>
        <v>2.2999999999999998</v>
      </c>
      <c r="NB33" s="1032" t="str">
        <f>TEXT(NA33,"0.0")</f>
        <v>2.3</v>
      </c>
      <c r="NC33" s="22" t="str">
        <f>IF(NA33&gt;=8.5,"A",IF(NA33&gt;=8,"B+",IF(NA33&gt;=7,"B",IF(NA33&gt;=6.5,"C+",IF(NA33&gt;=5.5,"C",IF(NA33&gt;=5,"D+",IF(NA33&gt;=4,"D","F")))))))</f>
        <v>F</v>
      </c>
      <c r="ND33" s="20">
        <f>IF(NC33="A",4,IF(NC33="B+",3.5,IF(NC33="B",3,IF(NC33="C+",2.5,IF(NC33="C",2,IF(NC33="D+",1.5,IF(NC33="D",1,0)))))))</f>
        <v>0</v>
      </c>
      <c r="NE33" s="20" t="str">
        <f>TEXT(ND33,"0.0")</f>
        <v>0.0</v>
      </c>
      <c r="NF33" s="46">
        <v>4</v>
      </c>
      <c r="NG33" s="416"/>
      <c r="NH33" s="453">
        <v>7.4</v>
      </c>
      <c r="NI33" s="1070"/>
      <c r="NJ33" s="73"/>
      <c r="NK33" s="449">
        <f>ROUND((NH33*0.4+NI33*0.6),1)</f>
        <v>3</v>
      </c>
      <c r="NL33" s="1033">
        <f>ROUND(MAX((NH33*0.4+NI33*0.6),(NH33*0.4+NJ33*0.6)),1)</f>
        <v>3</v>
      </c>
      <c r="NM33" s="1029" t="str">
        <f>TEXT(NL33,"0.0")</f>
        <v>3.0</v>
      </c>
      <c r="NN33" s="53" t="str">
        <f>IF(NL33&gt;=8.5,"A",IF(NL33&gt;=8,"B+",IF(NL33&gt;=7,"B",IF(NL33&gt;=6.5,"C+",IF(NL33&gt;=5.5,"C",IF(NL33&gt;=5,"D+",IF(NL33&gt;=4,"D","F")))))))</f>
        <v>F</v>
      </c>
      <c r="NO33" s="54">
        <f>IF(NN33="A",4,IF(NN33="B+",3.5,IF(NN33="B",3,IF(NN33="C+",2.5,IF(NN33="C",2,IF(NN33="D+",1.5,IF(NN33="D",1,0)))))))</f>
        <v>0</v>
      </c>
      <c r="NP33" s="54" t="str">
        <f>TEXT(NO33,"0.0")</f>
        <v>0.0</v>
      </c>
      <c r="NQ33" s="64">
        <v>3</v>
      </c>
      <c r="NR33" s="451"/>
      <c r="NS33" s="453">
        <v>7.2</v>
      </c>
      <c r="NT33" s="1070"/>
      <c r="NU33" s="73"/>
      <c r="NV33" s="449">
        <f>ROUND((NS33*0.4+NT33*0.6),1)</f>
        <v>2.9</v>
      </c>
      <c r="NW33" s="450">
        <f>ROUND(MAX((NS33*0.4+NT33*0.6),(NS33*0.4+NU33*0.6)),1)</f>
        <v>2.9</v>
      </c>
      <c r="NX33" s="1029" t="str">
        <f>TEXT(NW33,"0.0")</f>
        <v>2.9</v>
      </c>
      <c r="NY33" s="53" t="str">
        <f>IF(NW33&gt;=8.5,"A",IF(NW33&gt;=8,"B+",IF(NW33&gt;=7,"B",IF(NW33&gt;=6.5,"C+",IF(NW33&gt;=5.5,"C",IF(NW33&gt;=5,"D+",IF(NW33&gt;=4,"D","F")))))))</f>
        <v>F</v>
      </c>
      <c r="NZ33" s="54">
        <f>IF(NY33="A",4,IF(NY33="B+",3.5,IF(NY33="B",3,IF(NY33="C+",2.5,IF(NY33="C",2,IF(NY33="D+",1.5,IF(NY33="D",1,0)))))))</f>
        <v>0</v>
      </c>
      <c r="OA33" s="54" t="str">
        <f>TEXT(NZ33,"0.0")</f>
        <v>0.0</v>
      </c>
      <c r="OB33" s="64">
        <v>2</v>
      </c>
      <c r="OC33" s="451"/>
      <c r="OD33" s="722"/>
      <c r="OE33" s="475"/>
      <c r="OF33" s="73"/>
      <c r="OG33" s="449">
        <f>ROUND((OD33*0.4+OE33*0.6),1)</f>
        <v>0</v>
      </c>
      <c r="OH33" s="450">
        <f>ROUND(MAX((OD33*0.4+OE33*0.6),(OD33*0.4+OF33*0.6)),1)</f>
        <v>0</v>
      </c>
      <c r="OI33" s="1029" t="str">
        <f>TEXT(OH33,"0.0")</f>
        <v>0.0</v>
      </c>
      <c r="OJ33" s="53" t="str">
        <f>IF(OH33&gt;=8.5,"A",IF(OH33&gt;=8,"B+",IF(OH33&gt;=7,"B",IF(OH33&gt;=6.5,"C+",IF(OH33&gt;=5.5,"C",IF(OH33&gt;=5,"D+",IF(OH33&gt;=4,"D","F")))))))</f>
        <v>F</v>
      </c>
      <c r="OK33" s="54">
        <f>IF(OJ33="A",4,IF(OJ33="B+",3.5,IF(OJ33="B",3,IF(OJ33="C+",2.5,IF(OJ33="C",2,IF(OJ33="D+",1.5,IF(OJ33="D",1,0)))))))</f>
        <v>0</v>
      </c>
      <c r="OL33" s="54" t="str">
        <f>TEXT(OK33,"0.0")</f>
        <v>0.0</v>
      </c>
      <c r="OM33" s="64">
        <v>3</v>
      </c>
      <c r="ON33" s="451">
        <v>3</v>
      </c>
      <c r="OO33" s="1004"/>
      <c r="OP33" s="1002"/>
      <c r="OQ33" s="52"/>
      <c r="OR33" s="449">
        <f>ROUND((OO33*0.4+OP33*0.6),1)</f>
        <v>0</v>
      </c>
      <c r="OS33" s="450">
        <f>ROUND(MAX((OO33*0.4+OP33*0.6),(OO33*0.4+OQ33*0.6)),1)</f>
        <v>0</v>
      </c>
      <c r="OT33" s="1029" t="str">
        <f>TEXT(OS33,"0.0")</f>
        <v>0.0</v>
      </c>
      <c r="OU33" s="53" t="str">
        <f>IF(OS33&gt;=8.5,"A",IF(OS33&gt;=8,"B+",IF(OS33&gt;=7,"B",IF(OS33&gt;=6.5,"C+",IF(OS33&gt;=5.5,"C",IF(OS33&gt;=5,"D+",IF(OS33&gt;=4,"D","F")))))))</f>
        <v>F</v>
      </c>
      <c r="OV33" s="54">
        <f>IF(OU33="A",4,IF(OU33="B+",3.5,IF(OU33="B",3,IF(OU33="C+",2.5,IF(OU33="C",2,IF(OU33="D+",1.5,IF(OU33="D",1,0)))))))</f>
        <v>0</v>
      </c>
      <c r="OW33" s="54" t="str">
        <f>TEXT(OV33,"0.0")</f>
        <v>0.0</v>
      </c>
      <c r="OX33" s="64">
        <v>4</v>
      </c>
      <c r="OY33" s="451">
        <v>4</v>
      </c>
      <c r="OZ33" s="514">
        <f>NF33+NQ33+OB33+OM33+OX33</f>
        <v>16</v>
      </c>
      <c r="PA33" s="508">
        <f>(ND33*NF33+NO33*NQ33+NZ33*OB33+OK33*OM33+OV33*OX33)/OZ33</f>
        <v>0</v>
      </c>
      <c r="PB33" s="510" t="str">
        <f>TEXT(PA33,"0.00")</f>
        <v>0.00</v>
      </c>
      <c r="PC33" s="61" t="str">
        <f>IF(AND(PA33&lt;1),"Cảnh báo KQHT","Lên lớp")</f>
        <v>Cảnh báo KQHT</v>
      </c>
      <c r="PD33" s="509">
        <f>MM33+OZ33</f>
        <v>92</v>
      </c>
      <c r="PE33" s="508">
        <f>(BU33*BV33+FB33*FC33+IW33*IX33+MI33*MJ33+PA33*OZ33)/PD33</f>
        <v>2.5597826086956523</v>
      </c>
      <c r="PF33" s="510" t="str">
        <f>TEXT(PE33,"0.00")</f>
        <v>2.56</v>
      </c>
      <c r="PG33" s="535">
        <f>NG33+NR33+OC33+ON33+OY33</f>
        <v>7</v>
      </c>
      <c r="PH33" s="1036">
        <f xml:space="preserve"> (OY33*OS33+ON33*OH33+OC33*NW33+NR33*NL33+NG33*NA33)/PG33</f>
        <v>0</v>
      </c>
      <c r="PI33" s="536">
        <f xml:space="preserve"> (ND33*NG33+NO33*NR33+NZ33*OC33+OK33*ON33+OV33*OY33)/PG33</f>
        <v>0</v>
      </c>
      <c r="PJ33" s="1009">
        <f>MR33+PG33</f>
        <v>83</v>
      </c>
      <c r="PK33" s="1034">
        <f xml:space="preserve"> (PH33*PG33+MR33*MS33)/PJ33</f>
        <v>6.9951807228915666</v>
      </c>
      <c r="PL33" s="1010">
        <f xml:space="preserve"> (MR33*MT33+PI33*PG33)/PJ33</f>
        <v>2.8373493975903616</v>
      </c>
      <c r="PM33" s="61" t="str">
        <f>IF(AND(PL33&lt;1.6),"Cảnh báo KQHT","Lên lớp")</f>
        <v>Lên lớp</v>
      </c>
      <c r="PN33" s="1011"/>
    </row>
    <row r="34" spans="1:430" ht="18.75" customHeight="1">
      <c r="A34" s="108">
        <v>7</v>
      </c>
      <c r="B34" s="109" t="s">
        <v>156</v>
      </c>
      <c r="C34" s="114" t="s">
        <v>308</v>
      </c>
      <c r="D34" s="151" t="s">
        <v>164</v>
      </c>
      <c r="E34" s="152" t="s">
        <v>165</v>
      </c>
      <c r="F34" s="724" t="s">
        <v>1374</v>
      </c>
      <c r="G34" s="153" t="s">
        <v>229</v>
      </c>
      <c r="H34" s="110" t="s">
        <v>34</v>
      </c>
      <c r="I34" s="111" t="s">
        <v>366</v>
      </c>
      <c r="J34" s="436">
        <v>5.5</v>
      </c>
      <c r="K34" s="327" t="str">
        <f t="shared" ref="K34" si="276">TEXT(J34,"0.0")</f>
        <v>5.5</v>
      </c>
      <c r="L34" s="465" t="str">
        <f>IF(J34&gt;=8.5,"A",IF(J34&gt;=8,"B+",IF(J34&gt;=7,"B",IF(J34&gt;=6.5,"C+",IF(J34&gt;=5.5,"C",IF(J34&gt;=5,"D+",IF(J34&gt;=4,"D","F")))))))</f>
        <v>C</v>
      </c>
      <c r="M34" s="466">
        <f>IF(L34="A",4,IF(L34="B+",3.5,IF(L34="B",3,IF(L34="C+",2.5,IF(L34="C",2,IF(L34="D+",1.5,IF(L34="D",1,0)))))))</f>
        <v>2</v>
      </c>
      <c r="N34" s="9"/>
      <c r="O34" s="9"/>
      <c r="P34" s="22"/>
      <c r="Q34" s="82"/>
      <c r="R34" s="12">
        <v>8</v>
      </c>
      <c r="S34" s="13">
        <v>8</v>
      </c>
      <c r="T34" s="14"/>
      <c r="U34" s="11">
        <f>ROUND((R34*0.4+S34*0.6),1)</f>
        <v>8</v>
      </c>
      <c r="V34" s="16">
        <f>ROUND(MAX((R34*0.4+S34*0.6),(R34*0.4+T34*0.6)),1)</f>
        <v>8</v>
      </c>
      <c r="W34" s="16"/>
      <c r="X34" s="22" t="str">
        <f>IF(V34&gt;=8.5,"A",IF(V34&gt;=8,"B+",IF(V34&gt;=7,"B",IF(V34&gt;=6.5,"C+",IF(V34&gt;=5.5,"C",IF(V34&gt;=5,"D+",IF(V34&gt;=4,"D","F")))))))</f>
        <v>B+</v>
      </c>
      <c r="Y34" s="20">
        <f>IF(X34="A",4,IF(X34="B+",3.5,IF(X34="B",3,IF(X34="C+",2.5,IF(X34="C",2,IF(X34="D+",1.5,IF(X34="D",1,0)))))))</f>
        <v>3.5</v>
      </c>
      <c r="Z34" s="39" t="str">
        <f>TEXT(Y34,"0.0")</f>
        <v>3.5</v>
      </c>
      <c r="AA34" s="46">
        <v>2</v>
      </c>
      <c r="AB34" s="92">
        <v>2</v>
      </c>
      <c r="AC34" s="12">
        <v>7.8</v>
      </c>
      <c r="AD34" s="13">
        <v>4</v>
      </c>
      <c r="AE34" s="14"/>
      <c r="AF34" s="11">
        <f>ROUND((AC34*0.4+AD34*0.6),1)</f>
        <v>5.5</v>
      </c>
      <c r="AG34" s="16">
        <f>ROUND(MAX((AC34*0.4+AD34*0.6),(AC34*0.4+AE34*0.6)),1)</f>
        <v>5.5</v>
      </c>
      <c r="AH34" s="16"/>
      <c r="AI34" s="22" t="str">
        <f>IF(AG34&gt;=8.5,"A",IF(AG34&gt;=8,"B+",IF(AG34&gt;=7,"B",IF(AG34&gt;=6.5,"C+",IF(AG34&gt;=5.5,"C",IF(AG34&gt;=5,"D+",IF(AG34&gt;=4,"D","F")))))))</f>
        <v>C</v>
      </c>
      <c r="AJ34" s="20">
        <f>IF(AI34="A",4,IF(AI34="B+",3.5,IF(AI34="B",3,IF(AI34="C+",2.5,IF(AI34="C",2,IF(AI34="D+",1.5,IF(AI34="D",1,0)))))))</f>
        <v>2</v>
      </c>
      <c r="AK34" s="39" t="str">
        <f>TEXT(AJ34,"0.0")</f>
        <v>2.0</v>
      </c>
      <c r="AL34" s="8">
        <v>3</v>
      </c>
      <c r="AM34" s="298">
        <v>3</v>
      </c>
      <c r="AN34" s="12">
        <v>5.9</v>
      </c>
      <c r="AO34" s="13">
        <v>6</v>
      </c>
      <c r="AP34" s="14"/>
      <c r="AQ34" s="11">
        <f>ROUND((AN34*0.4+AO34*0.6),1)</f>
        <v>6</v>
      </c>
      <c r="AR34" s="16">
        <f>ROUND(MAX((AN34*0.4+AO34*0.6),(AN34*0.4+AP34*0.6)),1)</f>
        <v>6</v>
      </c>
      <c r="AS34" s="16"/>
      <c r="AT34" s="22" t="str">
        <f>IF(AR34&gt;=8.5,"A",IF(AR34&gt;=8,"B+",IF(AR34&gt;=7,"B",IF(AR34&gt;=6.5,"C+",IF(AR34&gt;=5.5,"C",IF(AR34&gt;=5,"D+",IF(AR34&gt;=4,"D","F")))))))</f>
        <v>C</v>
      </c>
      <c r="AU34" s="20">
        <f>IF(AT34="A",4,IF(AT34="B+",3.5,IF(AT34="B",3,IF(AT34="C+",2.5,IF(AT34="C",2,IF(AT34="D+",1.5,IF(AT34="D",1,0)))))))</f>
        <v>2</v>
      </c>
      <c r="AV34" s="39" t="str">
        <f>TEXT(AU34,"0.0")</f>
        <v>2.0</v>
      </c>
      <c r="AW34" s="69">
        <v>3</v>
      </c>
      <c r="AX34" s="92">
        <v>3</v>
      </c>
      <c r="AY34" s="266">
        <v>6.4</v>
      </c>
      <c r="AZ34" s="28">
        <v>4</v>
      </c>
      <c r="BA34" s="29"/>
      <c r="BB34" s="11">
        <f>ROUND((AY34*0.4+AZ34*0.6),1)</f>
        <v>5</v>
      </c>
      <c r="BC34" s="16">
        <f>ROUND(MAX((AY34*0.4+AZ34*0.6),(AY34*0.4+BA34*0.6)),1)</f>
        <v>5</v>
      </c>
      <c r="BD34" s="16"/>
      <c r="BE34" s="22" t="str">
        <f>IF(BC34&gt;=8.5,"A",IF(BC34&gt;=8,"B+",IF(BC34&gt;=7,"B",IF(BC34&gt;=6.5,"C+",IF(BC34&gt;=5.5,"C",IF(BC34&gt;=5,"D+",IF(BC34&gt;=4,"D","F")))))))</f>
        <v>D+</v>
      </c>
      <c r="BF34" s="20">
        <f>IF(BE34="A",4,IF(BE34="B+",3.5,IF(BE34="B",3,IF(BE34="C+",2.5,IF(BE34="C",2,IF(BE34="D+",1.5,IF(BE34="D",1,0)))))))</f>
        <v>1.5</v>
      </c>
      <c r="BG34" s="39" t="str">
        <f>TEXT(BF34,"0.0")</f>
        <v>1.5</v>
      </c>
      <c r="BH34" s="46">
        <v>3</v>
      </c>
      <c r="BI34" s="92">
        <v>3</v>
      </c>
      <c r="BJ34" s="12">
        <v>8</v>
      </c>
      <c r="BK34" s="13">
        <v>7</v>
      </c>
      <c r="BL34" s="14"/>
      <c r="BM34" s="11">
        <f>ROUND((BJ34*0.4+BK34*0.6),1)</f>
        <v>7.4</v>
      </c>
      <c r="BN34" s="16">
        <f>ROUND(MAX((BJ34*0.4+BK34*0.6),(BJ34*0.4+BL34*0.6)),1)</f>
        <v>7.4</v>
      </c>
      <c r="BO34" s="16"/>
      <c r="BP34" s="22" t="str">
        <f>IF(BN34&gt;=8.5,"A",IF(BN34&gt;=8,"B+",IF(BN34&gt;=7,"B",IF(BN34&gt;=6.5,"C+",IF(BN34&gt;=5.5,"C",IF(BN34&gt;=5,"D+",IF(BN34&gt;=4,"D","F")))))))</f>
        <v>B</v>
      </c>
      <c r="BQ34" s="20">
        <f>IF(BP34="A",4,IF(BP34="B+",3.5,IF(BP34="B",3,IF(BP34="C+",2.5,IF(BP34="C",2,IF(BP34="D+",1.5,IF(BP34="D",1,0)))))))</f>
        <v>3</v>
      </c>
      <c r="BR34" s="39" t="str">
        <f>TEXT(BQ34,"0.0")</f>
        <v>3.0</v>
      </c>
      <c r="BS34" s="46">
        <v>5</v>
      </c>
      <c r="BT34" s="92">
        <v>5</v>
      </c>
      <c r="BU34" s="289">
        <f>AA34+AL34+AW34+BH34+BS34</f>
        <v>16</v>
      </c>
      <c r="BV34" s="35">
        <f>(Y34*AA34+AJ34*AL34+AU34*AW34+BF34*BH34+BQ34*BS34)/BU34</f>
        <v>2.40625</v>
      </c>
      <c r="BW34" s="36" t="str">
        <f>TEXT(BV34,"0.00")</f>
        <v>2.41</v>
      </c>
      <c r="BX34" s="37" t="str">
        <f>IF(AND(BV34&lt;0.8),"Cảnh báo KQHT","Lên lớp")</f>
        <v>Lên lớp</v>
      </c>
      <c r="BY34" s="290">
        <f>AB34+AM34+AX34+BI34+BT34</f>
        <v>16</v>
      </c>
      <c r="BZ34" s="291">
        <f xml:space="preserve"> (Y34*AB34+AJ34*AM34+AU34*AX34+BF34*BI34+BQ34*BT34)/BY34</f>
        <v>2.40625</v>
      </c>
      <c r="CA34" s="37" t="str">
        <f>IF(AND(BZ34&lt;1.2),"Cảnh báo KQHT","Lên lớp")</f>
        <v>Lên lớp</v>
      </c>
      <c r="CB34" s="391"/>
      <c r="CC34" s="337">
        <v>7.4</v>
      </c>
      <c r="CD34" s="65">
        <v>6</v>
      </c>
      <c r="CE34" s="65"/>
      <c r="CF34" s="17">
        <f>ROUND((CC34*0.4+CD34*0.6),1)</f>
        <v>6.6</v>
      </c>
      <c r="CG34" s="18">
        <f>ROUND(MAX((CC34*0.4+CD34*0.6),(CC34*0.4+CE34*0.6)),1)</f>
        <v>6.6</v>
      </c>
      <c r="CH34" s="18"/>
      <c r="CI34" s="22" t="str">
        <f>IF(CG34&gt;=8.5,"A",IF(CG34&gt;=8,"B+",IF(CG34&gt;=7,"B",IF(CG34&gt;=6.5,"C+",IF(CG34&gt;=5.5,"C",IF(CG34&gt;=5,"D+",IF(CG34&gt;=4,"D","F")))))))</f>
        <v>C+</v>
      </c>
      <c r="CJ34" s="20">
        <f>IF(CI34="A",4,IF(CI34="B+",3.5,IF(CI34="B",3,IF(CI34="C+",2.5,IF(CI34="C",2,IF(CI34="D+",1.5,IF(CI34="D",1,0)))))))</f>
        <v>2.5</v>
      </c>
      <c r="CK34" s="20" t="str">
        <f>TEXT(CJ34,"0.0")</f>
        <v>2.5</v>
      </c>
      <c r="CL34" s="46">
        <v>3</v>
      </c>
      <c r="CM34" s="95">
        <v>3</v>
      </c>
      <c r="CN34" s="417">
        <v>6.4</v>
      </c>
      <c r="CO34" s="65">
        <v>8</v>
      </c>
      <c r="CP34" s="65"/>
      <c r="CQ34" s="17">
        <f>ROUND((CN34*0.4+CO34*0.6),1)</f>
        <v>7.4</v>
      </c>
      <c r="CR34" s="18">
        <f>ROUND(MAX((CN34*0.4+CO34*0.6),(CN34*0.4+CP34*0.6)),1)</f>
        <v>7.4</v>
      </c>
      <c r="CS34" s="18"/>
      <c r="CT34" s="22" t="str">
        <f>IF(CR34&gt;=8.5,"A",IF(CR34&gt;=8,"B+",IF(CR34&gt;=7,"B",IF(CR34&gt;=6.5,"C+",IF(CR34&gt;=5.5,"C",IF(CR34&gt;=5,"D+",IF(CR34&gt;=4,"D","F")))))))</f>
        <v>B</v>
      </c>
      <c r="CU34" s="20">
        <f>IF(CT34="A",4,IF(CT34="B+",3.5,IF(CT34="B",3,IF(CT34="C+",2.5,IF(CT34="C",2,IF(CT34="D+",1.5,IF(CT34="D",1,0)))))))</f>
        <v>3</v>
      </c>
      <c r="CV34" s="20" t="str">
        <f>TEXT(CU34,"0.0")</f>
        <v>3.0</v>
      </c>
      <c r="CW34" s="46">
        <v>3</v>
      </c>
      <c r="CX34" s="416">
        <v>3</v>
      </c>
      <c r="CY34" s="417">
        <v>8.1999999999999993</v>
      </c>
      <c r="CZ34" s="86">
        <v>7</v>
      </c>
      <c r="DA34" s="45"/>
      <c r="DB34" s="17">
        <f>ROUND((CY34*0.4+CZ34*0.6),1)</f>
        <v>7.5</v>
      </c>
      <c r="DC34" s="18">
        <f>ROUND(MAX((CY34*0.4+CZ34*0.6),(CY34*0.4+DA34*0.6)),1)</f>
        <v>7.5</v>
      </c>
      <c r="DD34" s="18"/>
      <c r="DE34" s="22" t="str">
        <f>IF(DC34&gt;=8.5,"A",IF(DC34&gt;=8,"B+",IF(DC34&gt;=7,"B",IF(DC34&gt;=6.5,"C+",IF(DC34&gt;=5.5,"C",IF(DC34&gt;=5,"D+",IF(DC34&gt;=4,"D","F")))))))</f>
        <v>B</v>
      </c>
      <c r="DF34" s="20">
        <f>IF(DE34="A",4,IF(DE34="B+",3.5,IF(DE34="B",3,IF(DE34="C+",2.5,IF(DE34="C",2,IF(DE34="D+",1.5,IF(DE34="D",1,0)))))))</f>
        <v>3</v>
      </c>
      <c r="DG34" s="20" t="str">
        <f>TEXT(DF34,"0.0")</f>
        <v>3.0</v>
      </c>
      <c r="DH34" s="46">
        <v>2</v>
      </c>
      <c r="DI34" s="416">
        <v>2</v>
      </c>
      <c r="DJ34" s="417">
        <v>7.3</v>
      </c>
      <c r="DK34" s="86">
        <v>8</v>
      </c>
      <c r="DL34" s="45"/>
      <c r="DM34" s="17">
        <f>ROUND((DJ34*0.4+DK34*0.6),1)</f>
        <v>7.7</v>
      </c>
      <c r="DN34" s="18">
        <f>ROUND(MAX((DJ34*0.4+DK34*0.6),(DJ34*0.4+DL34*0.6)),1)</f>
        <v>7.7</v>
      </c>
      <c r="DO34" s="18"/>
      <c r="DP34" s="22" t="str">
        <f>IF(DN34&gt;=8.5,"A",IF(DN34&gt;=8,"B+",IF(DN34&gt;=7,"B",IF(DN34&gt;=6.5,"C+",IF(DN34&gt;=5.5,"C",IF(DN34&gt;=5,"D+",IF(DN34&gt;=4,"D","F")))))))</f>
        <v>B</v>
      </c>
      <c r="DQ34" s="20">
        <f>IF(DP34="A",4,IF(DP34="B+",3.5,IF(DP34="B",3,IF(DP34="C+",2.5,IF(DP34="C",2,IF(DP34="D+",1.5,IF(DP34="D",1,0)))))))</f>
        <v>3</v>
      </c>
      <c r="DR34" s="20" t="str">
        <f>TEXT(DQ34,"0.0")</f>
        <v>3.0</v>
      </c>
      <c r="DS34" s="46">
        <v>3</v>
      </c>
      <c r="DT34" s="416">
        <v>3</v>
      </c>
      <c r="DU34" s="417">
        <v>7.4</v>
      </c>
      <c r="DV34" s="86">
        <v>6</v>
      </c>
      <c r="DW34" s="45"/>
      <c r="DX34" s="17">
        <f>ROUND((DU34*0.4+DV34*0.6),1)</f>
        <v>6.6</v>
      </c>
      <c r="DY34" s="18">
        <f>ROUND(MAX((DU34*0.4+DV34*0.6),(DU34*0.4+DW34*0.6)),1)</f>
        <v>6.6</v>
      </c>
      <c r="DZ34" s="18"/>
      <c r="EA34" s="22" t="str">
        <f>IF(DY34&gt;=8.5,"A",IF(DY34&gt;=8,"B+",IF(DY34&gt;=7,"B",IF(DY34&gt;=6.5,"C+",IF(DY34&gt;=5.5,"C",IF(DY34&gt;=5,"D+",IF(DY34&gt;=4,"D","F")))))))</f>
        <v>C+</v>
      </c>
      <c r="EB34" s="20">
        <f>IF(EA34="A",4,IF(EA34="B+",3.5,IF(EA34="B",3,IF(EA34="C+",2.5,IF(EA34="C",2,IF(EA34="D+",1.5,IF(EA34="D",1,0)))))))</f>
        <v>2.5</v>
      </c>
      <c r="EC34" s="20" t="str">
        <f>TEXT(EB34,"0.0")</f>
        <v>2.5</v>
      </c>
      <c r="ED34" s="46">
        <v>2</v>
      </c>
      <c r="EE34" s="416">
        <v>2</v>
      </c>
      <c r="EF34" s="417">
        <v>7.8</v>
      </c>
      <c r="EG34" s="86">
        <v>9</v>
      </c>
      <c r="EH34" s="45"/>
      <c r="EI34" s="17">
        <f>ROUND((EF34*0.4+EG34*0.6),1)</f>
        <v>8.5</v>
      </c>
      <c r="EJ34" s="18">
        <f>ROUND(MAX((EF34*0.4+EG34*0.6),(EF34*0.4+EH34*0.6)),1)</f>
        <v>8.5</v>
      </c>
      <c r="EK34" s="18"/>
      <c r="EL34" s="22" t="str">
        <f>IF(EJ34&gt;=8.5,"A",IF(EJ34&gt;=8,"B+",IF(EJ34&gt;=7,"B",IF(EJ34&gt;=6.5,"C+",IF(EJ34&gt;=5.5,"C",IF(EJ34&gt;=5,"D+",IF(EJ34&gt;=4,"D","F")))))))</f>
        <v>A</v>
      </c>
      <c r="EM34" s="20">
        <f>IF(EL34="A",4,IF(EL34="B+",3.5,IF(EL34="B",3,IF(EL34="C+",2.5,IF(EL34="C",2,IF(EL34="D+",1.5,IF(EL34="D",1,0)))))))</f>
        <v>4</v>
      </c>
      <c r="EN34" s="20" t="str">
        <f>TEXT(EM34,"0.0")</f>
        <v>4.0</v>
      </c>
      <c r="EO34" s="46">
        <v>2</v>
      </c>
      <c r="EP34" s="416">
        <v>2</v>
      </c>
      <c r="EQ34" s="417">
        <v>7.2</v>
      </c>
      <c r="ER34" s="86">
        <v>4</v>
      </c>
      <c r="ES34" s="65"/>
      <c r="ET34" s="17">
        <f>ROUND((EQ34*0.4+ER34*0.6),1)</f>
        <v>5.3</v>
      </c>
      <c r="EU34" s="18">
        <f>ROUND(MAX((EQ34*0.4+ER34*0.6),(EQ34*0.4+ES34*0.6)),1)</f>
        <v>5.3</v>
      </c>
      <c r="EV34" s="18"/>
      <c r="EW34" s="22" t="str">
        <f>IF(EU34&gt;=8.5,"A",IF(EU34&gt;=8,"B+",IF(EU34&gt;=7,"B",IF(EU34&gt;=6.5,"C+",IF(EU34&gt;=5.5,"C",IF(EU34&gt;=5,"D+",IF(EU34&gt;=4,"D","F")))))))</f>
        <v>D+</v>
      </c>
      <c r="EX34" s="20">
        <f>IF(EW34="A",4,IF(EW34="B+",3.5,IF(EW34="B",3,IF(EW34="C+",2.5,IF(EW34="C",2,IF(EW34="D+",1.5,IF(EW34="D",1,0)))))))</f>
        <v>1.5</v>
      </c>
      <c r="EY34" s="20" t="str">
        <f>TEXT(EX34,"0.0")</f>
        <v>1.5</v>
      </c>
      <c r="EZ34" s="46">
        <v>2</v>
      </c>
      <c r="FA34" s="416">
        <v>2</v>
      </c>
      <c r="FB34" s="515">
        <f>CL34+CW34+DH34+DS34+ED34+EO34+EZ34</f>
        <v>17</v>
      </c>
      <c r="FC34" s="35">
        <f>(CJ34*CL34+CU34*CW34+DF34*DH34+DQ34*DS34+EB34*ED34+EM34*EO34+EX34*EZ34)/FB34</f>
        <v>2.7941176470588234</v>
      </c>
      <c r="FD34" s="36" t="str">
        <f>TEXT(FC34,"0.00")</f>
        <v>2.79</v>
      </c>
      <c r="FE34" s="86" t="str">
        <f>IF(AND(FC34&lt;1),"Cảnh báo KQHT","Lên lớp")</f>
        <v>Lên lớp</v>
      </c>
      <c r="FF34" s="501">
        <f>BU34+FB34</f>
        <v>33</v>
      </c>
      <c r="FG34" s="35">
        <f>(BU34*BV34+FB34*FC34)/FF34</f>
        <v>2.606060606060606</v>
      </c>
      <c r="FH34" s="36" t="str">
        <f>TEXT(FG34,"0.00")</f>
        <v>2.61</v>
      </c>
      <c r="FI34" s="530">
        <f>FA34+EP34+EE34+DT34+DI34+CX34+CM34+BT34+BI34+AX34+AM34+AB34</f>
        <v>33</v>
      </c>
      <c r="FJ34" s="502">
        <f>(FA34*EX34+EP34*EM34+EE34*EB34+DT34*DQ34+DI34*DF34+CX34*CU34+CM34*CJ34+BT34*BQ34+BI34*BF34+AX34*AU34+AM34*AJ34+AB34*Y34)/FI34</f>
        <v>2.606060606060606</v>
      </c>
      <c r="FK34" s="503" t="str">
        <f>IF(AND(FJ34&lt;1.2),"Cảnh báo KQHT","Lên lớp")</f>
        <v>Lên lớp</v>
      </c>
      <c r="FL34" s="542"/>
      <c r="FM34" s="417">
        <v>7</v>
      </c>
      <c r="FN34" s="86">
        <v>9</v>
      </c>
      <c r="FO34" s="65"/>
      <c r="FP34" s="17">
        <f>ROUND((FM34*0.4+FN34*0.6),1)</f>
        <v>8.1999999999999993</v>
      </c>
      <c r="FQ34" s="18">
        <f>ROUND(MAX((FM34*0.4+FN34*0.6),(FM34*0.4+FO34*0.6)),1)</f>
        <v>8.1999999999999993</v>
      </c>
      <c r="FR34" s="18"/>
      <c r="FS34" s="22" t="str">
        <f>IF(FQ34&gt;=8.5,"A",IF(FQ34&gt;=8,"B+",IF(FQ34&gt;=7,"B",IF(FQ34&gt;=6.5,"C+",IF(FQ34&gt;=5.5,"C",IF(FQ34&gt;=5,"D+",IF(FQ34&gt;=4,"D","F")))))))</f>
        <v>B+</v>
      </c>
      <c r="FT34" s="20">
        <f>IF(FS34="A",4,IF(FS34="B+",3.5,IF(FS34="B",3,IF(FS34="C+",2.5,IF(FS34="C",2,IF(FS34="D+",1.5,IF(FS34="D",1,0)))))))</f>
        <v>3.5</v>
      </c>
      <c r="FU34" s="20" t="str">
        <f>TEXT(FT34,"0.0")</f>
        <v>3.5</v>
      </c>
      <c r="FV34" s="46">
        <v>2</v>
      </c>
      <c r="FW34" s="416">
        <v>2</v>
      </c>
      <c r="FX34" s="585">
        <v>7</v>
      </c>
      <c r="FY34" s="604">
        <v>7</v>
      </c>
      <c r="FZ34" s="604"/>
      <c r="GA34" s="17">
        <f>ROUND((FX34*0.4+FY34*0.6),1)</f>
        <v>7</v>
      </c>
      <c r="GB34" s="18">
        <f>ROUND(MAX((FX34*0.4+FY34*0.6),(FX34*0.4+FZ34*0.6)),1)</f>
        <v>7</v>
      </c>
      <c r="GC34" s="18"/>
      <c r="GD34" s="22" t="str">
        <f>IF(GB34&gt;=8.5,"A",IF(GB34&gt;=8,"B+",IF(GB34&gt;=7,"B",IF(GB34&gt;=6.5,"C+",IF(GB34&gt;=5.5,"C",IF(GB34&gt;=5,"D+",IF(GB34&gt;=4,"D","F")))))))</f>
        <v>B</v>
      </c>
      <c r="GE34" s="20">
        <f>IF(GD34="A",4,IF(GD34="B+",3.5,IF(GD34="B",3,IF(GD34="C+",2.5,IF(GD34="C",2,IF(GD34="D+",1.5,IF(GD34="D",1,0)))))))</f>
        <v>3</v>
      </c>
      <c r="GF34" s="20" t="str">
        <f>TEXT(GE34,"0.0")</f>
        <v>3.0</v>
      </c>
      <c r="GG34" s="46">
        <v>2</v>
      </c>
      <c r="GH34" s="416">
        <v>2</v>
      </c>
      <c r="GI34" s="417">
        <v>7.4</v>
      </c>
      <c r="GJ34" s="65">
        <v>8</v>
      </c>
      <c r="GK34" s="65"/>
      <c r="GL34" s="17">
        <f>ROUND((GI34*0.4+GJ34*0.6),1)</f>
        <v>7.8</v>
      </c>
      <c r="GM34" s="18">
        <f>ROUND(MAX((GI34*0.4+GJ34*0.6),(GI34*0.4+GK34*0.6)),1)</f>
        <v>7.8</v>
      </c>
      <c r="GN34" s="18"/>
      <c r="GO34" s="22" t="str">
        <f>IF(GM34&gt;=8.5,"A",IF(GM34&gt;=8,"B+",IF(GM34&gt;=7,"B",IF(GM34&gt;=6.5,"C+",IF(GM34&gt;=5.5,"C",IF(GM34&gt;=5,"D+",IF(GM34&gt;=4,"D","F")))))))</f>
        <v>B</v>
      </c>
      <c r="GP34" s="20">
        <f>IF(GO34="A",4,IF(GO34="B+",3.5,IF(GO34="B",3,IF(GO34="C+",2.5,IF(GO34="C",2,IF(GO34="D+",1.5,IF(GO34="D",1,0)))))))</f>
        <v>3</v>
      </c>
      <c r="GQ34" s="20" t="str">
        <f>TEXT(GP34,"0.0")</f>
        <v>3.0</v>
      </c>
      <c r="GR34" s="46">
        <v>3</v>
      </c>
      <c r="GS34" s="416">
        <v>3</v>
      </c>
      <c r="GT34" s="417">
        <v>7</v>
      </c>
      <c r="GU34" s="599">
        <v>8</v>
      </c>
      <c r="GV34" s="599"/>
      <c r="GW34" s="17">
        <f>ROUND((GT34*0.4+GU34*0.6),1)</f>
        <v>7.6</v>
      </c>
      <c r="GX34" s="18">
        <f>ROUND(MAX((GT34*0.4+GU34*0.6),(GT34*0.4+GV34*0.6)),1)</f>
        <v>7.6</v>
      </c>
      <c r="GY34" s="18"/>
      <c r="GZ34" s="22" t="str">
        <f>IF(GX34&gt;=8.5,"A",IF(GX34&gt;=8,"B+",IF(GX34&gt;=7,"B",IF(GX34&gt;=6.5,"C+",IF(GX34&gt;=5.5,"C",IF(GX34&gt;=5,"D+",IF(GX34&gt;=4,"D","F")))))))</f>
        <v>B</v>
      </c>
      <c r="HA34" s="20">
        <f>IF(GZ34="A",4,IF(GZ34="B+",3.5,IF(GZ34="B",3,IF(GZ34="C+",2.5,IF(GZ34="C",2,IF(GZ34="D+",1.5,IF(GZ34="D",1,0)))))))</f>
        <v>3</v>
      </c>
      <c r="HB34" s="20" t="str">
        <f>TEXT(HA34,"0.0")</f>
        <v>3.0</v>
      </c>
      <c r="HC34" s="46">
        <v>4</v>
      </c>
      <c r="HD34" s="416">
        <v>4</v>
      </c>
      <c r="HE34" s="417">
        <v>7</v>
      </c>
      <c r="HF34" s="65">
        <v>6</v>
      </c>
      <c r="HG34" s="65"/>
      <c r="HH34" s="17">
        <f>ROUND((HE34*0.4+HF34*0.6),1)</f>
        <v>6.4</v>
      </c>
      <c r="HI34" s="18">
        <f>ROUND(MAX((HE34*0.4+HF34*0.6),(HE34*0.4+HG34*0.6)),1)</f>
        <v>6.4</v>
      </c>
      <c r="HJ34" s="18"/>
      <c r="HK34" s="22" t="str">
        <f>IF(HI34&gt;=8.5,"A",IF(HI34&gt;=8,"B+",IF(HI34&gt;=7,"B",IF(HI34&gt;=6.5,"C+",IF(HI34&gt;=5.5,"C",IF(HI34&gt;=5,"D+",IF(HI34&gt;=4,"D","F")))))))</f>
        <v>C</v>
      </c>
      <c r="HL34" s="20">
        <f>IF(HK34="A",4,IF(HK34="B+",3.5,IF(HK34="B",3,IF(HK34="C+",2.5,IF(HK34="C",2,IF(HK34="D+",1.5,IF(HK34="D",1,0)))))))</f>
        <v>2</v>
      </c>
      <c r="HM34" s="20" t="str">
        <f>TEXT(HL34,"0.0")</f>
        <v>2.0</v>
      </c>
      <c r="HN34" s="46">
        <v>2</v>
      </c>
      <c r="HO34" s="416">
        <v>2</v>
      </c>
      <c r="HP34" s="660">
        <v>7.4</v>
      </c>
      <c r="HQ34" s="599">
        <v>8</v>
      </c>
      <c r="HR34" s="599"/>
      <c r="HS34" s="17">
        <f>ROUND((HP34*0.4+HQ34*0.6),1)</f>
        <v>7.8</v>
      </c>
      <c r="HT34" s="18">
        <f>ROUND(MAX((HP34*0.4+HQ34*0.6),(HP34*0.4+HR34*0.6)),1)</f>
        <v>7.8</v>
      </c>
      <c r="HU34" s="18"/>
      <c r="HV34" s="22" t="str">
        <f>IF(HT34&gt;=8.5,"A",IF(HT34&gt;=8,"B+",IF(HT34&gt;=7,"B",IF(HT34&gt;=6.5,"C+",IF(HT34&gt;=5.5,"C",IF(HT34&gt;=5,"D+",IF(HT34&gt;=4,"D","F")))))))</f>
        <v>B</v>
      </c>
      <c r="HW34" s="20">
        <f>IF(HV34="A",4,IF(HV34="B+",3.5,IF(HV34="B",3,IF(HV34="C+",2.5,IF(HV34="C",2,IF(HV34="D+",1.5,IF(HV34="D",1,0)))))))</f>
        <v>3</v>
      </c>
      <c r="HX34" s="20" t="str">
        <f>TEXT(HW34,"0.0")</f>
        <v>3.0</v>
      </c>
      <c r="HY34" s="46">
        <v>3</v>
      </c>
      <c r="HZ34" s="416">
        <v>3</v>
      </c>
      <c r="IA34" s="660">
        <v>7</v>
      </c>
      <c r="IB34" s="599">
        <v>6</v>
      </c>
      <c r="IC34" s="599"/>
      <c r="ID34" s="17">
        <f>ROUND((IA34*0.4+IB34*0.6),1)</f>
        <v>6.4</v>
      </c>
      <c r="IE34" s="18">
        <f>ROUND(MAX((IA34*0.4+IB34*0.6),(IA34*0.4+IC34*0.6)),1)</f>
        <v>6.4</v>
      </c>
      <c r="IF34" s="18"/>
      <c r="IG34" s="22" t="str">
        <f>IF(IE34&gt;=8.5,"A",IF(IE34&gt;=8,"B+",IF(IE34&gt;=7,"B",IF(IE34&gt;=6.5,"C+",IF(IE34&gt;=5.5,"C",IF(IE34&gt;=5,"D+",IF(IE34&gt;=4,"D","F")))))))</f>
        <v>C</v>
      </c>
      <c r="IH34" s="20">
        <f>IF(IG34="A",4,IF(IG34="B+",3.5,IF(IG34="B",3,IF(IG34="C+",2.5,IF(IG34="C",2,IF(IG34="D+",1.5,IF(IG34="D",1,0)))))))</f>
        <v>2</v>
      </c>
      <c r="II34" s="20" t="str">
        <f>TEXT(IH34,"0.0")</f>
        <v>2.0</v>
      </c>
      <c r="IJ34" s="46">
        <v>3</v>
      </c>
      <c r="IK34" s="416">
        <v>3</v>
      </c>
      <c r="IL34" s="417">
        <v>7.1</v>
      </c>
      <c r="IM34" s="599">
        <v>7</v>
      </c>
      <c r="IN34" s="599"/>
      <c r="IO34" s="17">
        <f>ROUND((IL34*0.4+IM34*0.6),1)</f>
        <v>7</v>
      </c>
      <c r="IP34" s="18">
        <f>ROUND(MAX((IL34*0.4+IM34*0.6),(IL34*0.4+IN34*0.6)),1)</f>
        <v>7</v>
      </c>
      <c r="IQ34" s="18"/>
      <c r="IR34" s="22" t="str">
        <f>IF(IP34&gt;=8.5,"A",IF(IP34&gt;=8,"B+",IF(IP34&gt;=7,"B",IF(IP34&gt;=6.5,"C+",IF(IP34&gt;=5.5,"C",IF(IP34&gt;=5,"D+",IF(IP34&gt;=4,"D","F")))))))</f>
        <v>B</v>
      </c>
      <c r="IS34" s="20">
        <f>IF(IR34="A",4,IF(IR34="B+",3.5,IF(IR34="B",3,IF(IR34="C+",2.5,IF(IR34="C",2,IF(IR34="D+",1.5,IF(IR34="D",1,0)))))))</f>
        <v>3</v>
      </c>
      <c r="IT34" s="20" t="str">
        <f>TEXT(IS34,"0.0")</f>
        <v>3.0</v>
      </c>
      <c r="IU34" s="46">
        <v>4</v>
      </c>
      <c r="IV34" s="416">
        <v>4</v>
      </c>
      <c r="IW34" s="515">
        <f>FV34+GG34+GR34+HC34+HN34+HY34+IJ34+IU34</f>
        <v>23</v>
      </c>
      <c r="IX34" s="35">
        <f>(FT34*FV34+GE34*GG34+GP34*GR34+HA34*HC34+HL34*HN34+HW34*HY34+IH34*IJ34+IS34*IU34)/IW34</f>
        <v>2.8260869565217392</v>
      </c>
      <c r="IY34" s="36" t="str">
        <f>TEXT(IX34,"0.00")</f>
        <v>2.83</v>
      </c>
      <c r="IZ34" s="37" t="str">
        <f>IF(AND(IX34&lt;1),"Cảnh báo KQHT","Lên lớp")</f>
        <v>Lên lớp</v>
      </c>
      <c r="JA34" s="501">
        <f>BU34+FB34+IW34</f>
        <v>56</v>
      </c>
      <c r="JB34" s="690">
        <f>(BU34*BV34+FB34*FC34+IX34*IW34)/JA34</f>
        <v>2.6964285714285716</v>
      </c>
      <c r="JC34" s="36" t="str">
        <f>TEXT(JB34,"0.00")</f>
        <v>2.70</v>
      </c>
      <c r="JD34" s="290">
        <f>FW34+GH34+GS34+HD34+HO34+HZ34+IK34+IV34</f>
        <v>23</v>
      </c>
      <c r="JE34" s="291">
        <f xml:space="preserve"> (FT34*FW34+GE34*GH34+GP34*GS34+HA34*HD34+HL34*HO34+HW34*HZ34+IH34*IK34+IS34*IV34)/JD34</f>
        <v>2.8260869565217392</v>
      </c>
      <c r="JF34" s="679">
        <f>FI34+JD34</f>
        <v>56</v>
      </c>
      <c r="JG34" s="680">
        <f xml:space="preserve"> (FJ34*FI34+JE34*JD34)/JF34</f>
        <v>2.6964285714285716</v>
      </c>
      <c r="JH34" s="37" t="str">
        <f>IF(AND(JG34&lt;1.4),"Cảnh báo KQHT","Lên lớp")</f>
        <v>Lên lớp</v>
      </c>
      <c r="JJ34" s="543"/>
      <c r="JK34" s="45"/>
      <c r="JL34" s="45"/>
      <c r="JM34" s="45"/>
      <c r="JN34" s="45"/>
      <c r="JO34" s="45"/>
      <c r="JP34" s="45"/>
      <c r="JQ34" s="45"/>
      <c r="JR34" s="45"/>
      <c r="JS34" s="45"/>
      <c r="JT34" s="454"/>
      <c r="JU34" s="543"/>
      <c r="JV34" s="45"/>
      <c r="JW34" s="45"/>
      <c r="JX34" s="45"/>
      <c r="JY34" s="45"/>
      <c r="JZ34" s="45"/>
      <c r="KA34" s="45"/>
      <c r="KB34" s="45"/>
      <c r="KC34" s="45"/>
      <c r="KD34" s="45"/>
      <c r="KE34" s="454"/>
      <c r="KF34" s="741"/>
      <c r="KG34" s="45"/>
      <c r="KH34" s="45"/>
      <c r="KI34" s="45"/>
      <c r="KJ34" s="45"/>
      <c r="KK34" s="45"/>
      <c r="KL34" s="45"/>
      <c r="KM34" s="45"/>
      <c r="KN34" s="45"/>
      <c r="KO34" s="45"/>
      <c r="KP34" s="454"/>
      <c r="KQ34" s="543"/>
      <c r="KR34" s="45"/>
      <c r="KS34" s="45"/>
      <c r="KT34" s="45"/>
      <c r="KU34" s="45"/>
      <c r="KV34" s="45"/>
      <c r="KW34" s="45"/>
      <c r="KX34" s="45"/>
      <c r="KY34" s="45"/>
      <c r="KZ34" s="45"/>
      <c r="LA34" s="454"/>
      <c r="LB34" s="543"/>
      <c r="LC34" s="45"/>
      <c r="LD34" s="45"/>
      <c r="LE34" s="45"/>
      <c r="LF34" s="45"/>
      <c r="LG34" s="45"/>
      <c r="LH34" s="45"/>
      <c r="LI34" s="45"/>
      <c r="LJ34" s="45"/>
      <c r="LK34" s="45"/>
      <c r="LL34" s="454"/>
      <c r="LM34" s="543"/>
      <c r="LN34" s="45"/>
      <c r="LO34" s="45"/>
      <c r="LP34" s="45"/>
      <c r="LQ34" s="45"/>
      <c r="LR34" s="45"/>
      <c r="LS34" s="45"/>
      <c r="LT34" s="45"/>
      <c r="LU34" s="45"/>
      <c r="LV34" s="45"/>
      <c r="LW34" s="454"/>
    </row>
    <row r="35" spans="1:430">
      <c r="A35" s="396"/>
      <c r="B35" s="397"/>
      <c r="C35" s="351"/>
      <c r="D35" s="353"/>
      <c r="E35" s="353"/>
      <c r="F35" s="99"/>
      <c r="G35" s="398"/>
      <c r="H35" s="399"/>
      <c r="I35" s="353"/>
      <c r="J35" s="361"/>
      <c r="K35" s="361"/>
      <c r="L35" s="98"/>
      <c r="M35" s="98"/>
      <c r="N35" s="361"/>
      <c r="O35" s="361"/>
      <c r="P35" s="98"/>
      <c r="Q35" s="98"/>
      <c r="R35" s="352"/>
      <c r="S35" s="352"/>
      <c r="T35" s="98"/>
      <c r="U35" s="362"/>
      <c r="V35" s="363"/>
      <c r="W35" s="363"/>
      <c r="X35" s="364"/>
      <c r="Y35" s="365"/>
      <c r="Z35" s="365"/>
      <c r="AA35" s="366"/>
      <c r="AB35" s="367"/>
      <c r="AC35" s="352"/>
      <c r="AD35" s="352"/>
      <c r="AE35" s="98"/>
      <c r="AF35" s="362"/>
      <c r="AG35" s="363"/>
      <c r="AH35" s="363"/>
      <c r="AI35" s="364"/>
      <c r="AJ35" s="365"/>
      <c r="AK35" s="365"/>
      <c r="AL35" s="366"/>
      <c r="AM35" s="367"/>
      <c r="AN35" s="98"/>
      <c r="AO35" s="98"/>
      <c r="AP35" s="98"/>
      <c r="AQ35" s="98"/>
      <c r="AR35" s="98"/>
      <c r="AS35" s="98"/>
      <c r="AT35" s="98"/>
      <c r="AU35" s="98"/>
      <c r="AV35" s="98"/>
      <c r="AW35" s="98"/>
      <c r="AX35" s="562"/>
      <c r="AY35" s="646"/>
      <c r="AZ35" s="646"/>
      <c r="BA35" s="98"/>
      <c r="BB35" s="362"/>
      <c r="BC35" s="363"/>
      <c r="BD35" s="363"/>
      <c r="BE35" s="364"/>
      <c r="BF35" s="365"/>
      <c r="BG35" s="365"/>
      <c r="BH35" s="366"/>
      <c r="BI35" s="562"/>
      <c r="BJ35" s="646"/>
      <c r="BK35" s="646"/>
      <c r="BL35" s="98"/>
      <c r="BM35" s="362"/>
      <c r="BN35" s="363"/>
      <c r="BO35" s="363"/>
      <c r="BP35" s="364"/>
      <c r="BQ35" s="365"/>
      <c r="BR35" s="365"/>
      <c r="BS35" s="366"/>
      <c r="BT35" s="367"/>
      <c r="BU35" s="400"/>
      <c r="BV35" s="401"/>
      <c r="BW35" s="402"/>
      <c r="BX35" s="352"/>
      <c r="BY35" s="403"/>
      <c r="BZ35" s="404"/>
      <c r="CA35" s="352"/>
      <c r="CB35" s="368"/>
    </row>
    <row r="36" spans="1:430" ht="18.75" customHeight="1">
      <c r="A36" s="108">
        <v>10</v>
      </c>
      <c r="B36" s="109" t="s">
        <v>156</v>
      </c>
      <c r="C36" s="114" t="s">
        <v>310</v>
      </c>
      <c r="D36" s="117" t="s">
        <v>167</v>
      </c>
      <c r="E36" s="120" t="s">
        <v>168</v>
      </c>
      <c r="F36" s="405" t="s">
        <v>884</v>
      </c>
      <c r="G36" s="110" t="s">
        <v>231</v>
      </c>
      <c r="H36" s="110" t="s">
        <v>34</v>
      </c>
      <c r="I36" s="111" t="s">
        <v>368</v>
      </c>
      <c r="J36" s="436"/>
      <c r="K36" s="1054"/>
      <c r="L36" s="465" t="str">
        <f>IF(J36&gt;=8.5,"A",IF(J36&gt;=8,"B+",IF(J36&gt;=7,"B",IF(J36&gt;=6.5,"C+",IF(J36&gt;=5.5,"C",IF(J36&gt;=5,"D+",IF(J36&gt;=4,"D","F")))))))</f>
        <v>F</v>
      </c>
      <c r="M36" s="466">
        <f>IF(L36="A",4,IF(L36="B+",3.5,IF(L36="B",3,IF(L36="C+",2.5,IF(L36="C",2,IF(L36="D+",1.5,IF(L36="D",1,0)))))))</f>
        <v>0</v>
      </c>
      <c r="N36" s="9"/>
      <c r="O36" s="9"/>
      <c r="P36" s="22"/>
      <c r="Q36" s="82"/>
      <c r="R36" s="26">
        <v>0</v>
      </c>
      <c r="S36" s="13"/>
      <c r="T36" s="14"/>
      <c r="U36" s="11">
        <f>ROUND((R36*0.4+S36*0.6),1)</f>
        <v>0</v>
      </c>
      <c r="V36" s="16">
        <f>ROUND(MAX((R36*0.4+S36*0.6),(R36*0.4+T36*0.6)),1)</f>
        <v>0</v>
      </c>
      <c r="W36" s="16"/>
      <c r="X36" s="22" t="str">
        <f>IF(V36&gt;=8.5,"A",IF(V36&gt;=8,"B+",IF(V36&gt;=7,"B",IF(V36&gt;=6.5,"C+",IF(V36&gt;=5.5,"C",IF(V36&gt;=5,"D+",IF(V36&gt;=4,"D","F")))))))</f>
        <v>F</v>
      </c>
      <c r="Y36" s="20">
        <f>IF(X36="A",4,IF(X36="B+",3.5,IF(X36="B",3,IF(X36="C+",2.5,IF(X36="C",2,IF(X36="D+",1.5,IF(X36="D",1,0)))))))</f>
        <v>0</v>
      </c>
      <c r="Z36" s="39" t="str">
        <f>TEXT(Y36,"0.0")</f>
        <v>0.0</v>
      </c>
      <c r="AA36" s="46">
        <v>2</v>
      </c>
      <c r="AB36" s="92"/>
      <c r="AC36" s="26">
        <v>0</v>
      </c>
      <c r="AD36" s="13"/>
      <c r="AE36" s="14"/>
      <c r="AF36" s="11">
        <f>ROUND((AC36*0.4+AD36*0.6),1)</f>
        <v>0</v>
      </c>
      <c r="AG36" s="16">
        <f>ROUND(MAX((AC36*0.4+AD36*0.6),(AC36*0.4+AE36*0.6)),1)</f>
        <v>0</v>
      </c>
      <c r="AH36" s="16"/>
      <c r="AI36" s="22" t="str">
        <f>IF(AG36&gt;=8.5,"A",IF(AG36&gt;=8,"B+",IF(AG36&gt;=7,"B",IF(AG36&gt;=6.5,"C+",IF(AG36&gt;=5.5,"C",IF(AG36&gt;=5,"D+",IF(AG36&gt;=4,"D","F")))))))</f>
        <v>F</v>
      </c>
      <c r="AJ36" s="20">
        <f>IF(AI36="A",4,IF(AI36="B+",3.5,IF(AI36="B",3,IF(AI36="C+",2.5,IF(AI36="C",2,IF(AI36="D+",1.5,IF(AI36="D",1,0)))))))</f>
        <v>0</v>
      </c>
      <c r="AK36" s="39" t="str">
        <f>TEXT(AJ36,"0.0")</f>
        <v>0.0</v>
      </c>
      <c r="AL36" s="8">
        <v>3</v>
      </c>
      <c r="AM36" s="298"/>
      <c r="AN36" s="26">
        <v>0</v>
      </c>
      <c r="AO36" s="13"/>
      <c r="AP36" s="14"/>
      <c r="AQ36" s="11">
        <f>ROUND((AN36*0.4+AO36*0.6),1)</f>
        <v>0</v>
      </c>
      <c r="AR36" s="16">
        <f>ROUND(MAX((AN36*0.4+AO36*0.6),(AN36*0.4+AP36*0.6)),1)</f>
        <v>0</v>
      </c>
      <c r="AS36" s="16"/>
      <c r="AT36" s="22" t="str">
        <f>IF(AR36&gt;=8.5,"A",IF(AR36&gt;=8,"B+",IF(AR36&gt;=7,"B",IF(AR36&gt;=6.5,"C+",IF(AR36&gt;=5.5,"C",IF(AR36&gt;=5,"D+",IF(AR36&gt;=4,"D","F")))))))</f>
        <v>F</v>
      </c>
      <c r="AU36" s="20">
        <f>IF(AT36="A",4,IF(AT36="B+",3.5,IF(AT36="B",3,IF(AT36="C+",2.5,IF(AT36="C",2,IF(AT36="D+",1.5,IF(AT36="D",1,0)))))))</f>
        <v>0</v>
      </c>
      <c r="AV36" s="39" t="str">
        <f>TEXT(AU36,"0.0")</f>
        <v>0.0</v>
      </c>
      <c r="AW36" s="69">
        <v>3</v>
      </c>
      <c r="AX36" s="92"/>
      <c r="AY36" s="26">
        <v>1.1000000000000001</v>
      </c>
      <c r="AZ36" s="28"/>
      <c r="BA36" s="29"/>
      <c r="BB36" s="11">
        <f>ROUND((AY36*0.4+AZ36*0.6),1)</f>
        <v>0.4</v>
      </c>
      <c r="BC36" s="16">
        <f>ROUND(MAX((AY36*0.4+AZ36*0.6),(AY36*0.4+BA36*0.6)),1)</f>
        <v>0.4</v>
      </c>
      <c r="BD36" s="16"/>
      <c r="BE36" s="22" t="str">
        <f>IF(BC36&gt;=8.5,"A",IF(BC36&gt;=8,"B+",IF(BC36&gt;=7,"B",IF(BC36&gt;=6.5,"C+",IF(BC36&gt;=5.5,"C",IF(BC36&gt;=5,"D+",IF(BC36&gt;=4,"D","F")))))))</f>
        <v>F</v>
      </c>
      <c r="BF36" s="20">
        <f>IF(BE36="A",4,IF(BE36="B+",3.5,IF(BE36="B",3,IF(BE36="C+",2.5,IF(BE36="C",2,IF(BE36="D+",1.5,IF(BE36="D",1,0)))))))</f>
        <v>0</v>
      </c>
      <c r="BG36" s="39" t="str">
        <f>TEXT(BF36,"0.0")</f>
        <v>0.0</v>
      </c>
      <c r="BH36" s="46">
        <v>3</v>
      </c>
      <c r="BI36" s="92"/>
      <c r="BJ36" s="26">
        <v>0</v>
      </c>
      <c r="BK36" s="13"/>
      <c r="BL36" s="14"/>
      <c r="BM36" s="11">
        <f>ROUND((BJ36*0.4+BK36*0.6),1)</f>
        <v>0</v>
      </c>
      <c r="BN36" s="16">
        <f>ROUND(MAX((BJ36*0.4+BK36*0.6),(BJ36*0.4+BL36*0.6)),1)</f>
        <v>0</v>
      </c>
      <c r="BO36" s="16"/>
      <c r="BP36" s="22" t="str">
        <f>IF(BN36&gt;=8.5,"A",IF(BN36&gt;=8,"B+",IF(BN36&gt;=7,"B",IF(BN36&gt;=6.5,"C+",IF(BN36&gt;=5.5,"C",IF(BN36&gt;=5,"D+",IF(BN36&gt;=4,"D","F")))))))</f>
        <v>F</v>
      </c>
      <c r="BQ36" s="20">
        <f>IF(BP36="A",4,IF(BP36="B+",3.5,IF(BP36="B",3,IF(BP36="C+",2.5,IF(BP36="C",2,IF(BP36="D+",1.5,IF(BP36="D",1,0)))))))</f>
        <v>0</v>
      </c>
      <c r="BR36" s="39" t="str">
        <f>TEXT(BQ36,"0.0")</f>
        <v>0.0</v>
      </c>
      <c r="BS36" s="46">
        <v>5</v>
      </c>
      <c r="BT36" s="92"/>
      <c r="BU36" s="289">
        <f>AA36+AL36+AW36+BH36+BS36</f>
        <v>16</v>
      </c>
      <c r="BV36" s="35">
        <f>(Y36*AA36+AJ36*AL36+AU36*AW36+BF36*BH36+BQ36*BS36)/BU36</f>
        <v>0</v>
      </c>
      <c r="BW36" s="36" t="str">
        <f>TEXT(BV36,"0.00")</f>
        <v>0.00</v>
      </c>
      <c r="BX36" s="334" t="str">
        <f>IF(AND(BV36&lt;0.8),"Cảnh báo KQHT","Lên lớp")</f>
        <v>Cảnh báo KQHT</v>
      </c>
      <c r="BY36" s="290">
        <f>AB36+AM36+AX36+BI36+BT36</f>
        <v>0</v>
      </c>
      <c r="BZ36" s="291" t="e">
        <f xml:space="preserve"> (Y36*AB36+AJ36*AM36+AU36*AX36+BF36*BI36+BQ36*BT36)/BY36</f>
        <v>#DIV/0!</v>
      </c>
      <c r="CA36" s="37" t="e">
        <f>IF(AND(BZ36&lt;1.2),"Cảnh báo KQHT","Lên lớp")</f>
        <v>#DIV/0!</v>
      </c>
      <c r="CB36" s="537" t="s">
        <v>464</v>
      </c>
      <c r="CC36" s="337"/>
      <c r="CD36" s="65"/>
      <c r="CE36" s="65"/>
      <c r="CF36" s="17">
        <f>ROUND((CC36*0.4+CD36*0.6),1)</f>
        <v>0</v>
      </c>
      <c r="CG36" s="18">
        <f>ROUND(MAX((CC36*0.4+CD36*0.6),(CC36*0.4+CE36*0.6)),1)</f>
        <v>0</v>
      </c>
      <c r="CH36" s="18"/>
      <c r="CI36" s="22" t="str">
        <f>IF(CG36&gt;=8.5,"A",IF(CG36&gt;=8,"B+",IF(CG36&gt;=7,"B",IF(CG36&gt;=6.5,"C+",IF(CG36&gt;=5.5,"C",IF(CG36&gt;=5,"D+",IF(CG36&gt;=4,"D","F")))))))</f>
        <v>F</v>
      </c>
      <c r="CJ36" s="20">
        <f>IF(CI36="A",4,IF(CI36="B+",3.5,IF(CI36="B",3,IF(CI36="C+",2.5,IF(CI36="C",2,IF(CI36="D+",1.5,IF(CI36="D",1,0)))))))</f>
        <v>0</v>
      </c>
      <c r="CK36" s="20" t="str">
        <f>TEXT(CJ36,"0.0")</f>
        <v>0.0</v>
      </c>
      <c r="CL36" s="46"/>
      <c r="CM36" s="95"/>
      <c r="CN36" s="417"/>
      <c r="CO36" s="65"/>
      <c r="CP36" s="65"/>
      <c r="CQ36" s="17">
        <f>ROUND((CN36*0.4+CO36*0.6),1)</f>
        <v>0</v>
      </c>
      <c r="CR36" s="18">
        <f>ROUND(MAX((CN36*0.4+CO36*0.6),(CN36*0.4+CP36*0.6)),1)</f>
        <v>0</v>
      </c>
      <c r="CS36" s="18"/>
      <c r="CT36" s="22" t="str">
        <f>IF(CR36&gt;=8.5,"A",IF(CR36&gt;=8,"B+",IF(CR36&gt;=7,"B",IF(CR36&gt;=6.5,"C+",IF(CR36&gt;=5.5,"C",IF(CR36&gt;=5,"D+",IF(CR36&gt;=4,"D","F")))))))</f>
        <v>F</v>
      </c>
      <c r="CU36" s="20">
        <f>IF(CT36="A",4,IF(CT36="B+",3.5,IF(CT36="B",3,IF(CT36="C+",2.5,IF(CT36="C",2,IF(CT36="D+",1.5,IF(CT36="D",1,0)))))))</f>
        <v>0</v>
      </c>
      <c r="CV36" s="20" t="str">
        <f>TEXT(CU36,"0.0")</f>
        <v>0.0</v>
      </c>
      <c r="CW36" s="46"/>
      <c r="CX36" s="416"/>
      <c r="CY36" s="417"/>
      <c r="CZ36" s="428"/>
      <c r="DA36" s="45"/>
      <c r="DB36" s="17">
        <f>ROUND((CY36*0.4+CZ36*0.6),1)</f>
        <v>0</v>
      </c>
      <c r="DC36" s="18">
        <f>ROUND(MAX((CY36*0.4+CZ36*0.6),(CY36*0.4+DA36*0.6)),1)</f>
        <v>0</v>
      </c>
      <c r="DD36" s="18"/>
      <c r="DE36" s="22" t="str">
        <f>IF(DC36&gt;=8.5,"A",IF(DC36&gt;=8,"B+",IF(DC36&gt;=7,"B",IF(DC36&gt;=6.5,"C+",IF(DC36&gt;=5.5,"C",IF(DC36&gt;=5,"D+",IF(DC36&gt;=4,"D","F")))))))</f>
        <v>F</v>
      </c>
      <c r="DF36" s="20">
        <f>IF(DE36="A",4,IF(DE36="B+",3.5,IF(DE36="B",3,IF(DE36="C+",2.5,IF(DE36="C",2,IF(DE36="D+",1.5,IF(DE36="D",1,0)))))))</f>
        <v>0</v>
      </c>
      <c r="DG36" s="20" t="str">
        <f>TEXT(DF36,"0.0")</f>
        <v>0.0</v>
      </c>
      <c r="DH36" s="46"/>
      <c r="DI36" s="416"/>
      <c r="DJ36" s="417"/>
      <c r="DK36" s="428"/>
      <c r="DL36" s="45"/>
      <c r="DM36" s="17">
        <f>ROUND((DJ36*0.4+DK36*0.6),1)</f>
        <v>0</v>
      </c>
      <c r="DN36" s="18">
        <f>ROUND(MAX((DJ36*0.4+DK36*0.6),(DJ36*0.4+DL36*0.6)),1)</f>
        <v>0</v>
      </c>
      <c r="DO36" s="18"/>
      <c r="DP36" s="22" t="str">
        <f>IF(DN36&gt;=8.5,"A",IF(DN36&gt;=8,"B+",IF(DN36&gt;=7,"B",IF(DN36&gt;=6.5,"C+",IF(DN36&gt;=5.5,"C",IF(DN36&gt;=5,"D+",IF(DN36&gt;=4,"D","F")))))))</f>
        <v>F</v>
      </c>
      <c r="DQ36" s="20">
        <f>IF(DP36="A",4,IF(DP36="B+",3.5,IF(DP36="B",3,IF(DP36="C+",2.5,IF(DP36="C",2,IF(DP36="D+",1.5,IF(DP36="D",1,0)))))))</f>
        <v>0</v>
      </c>
      <c r="DR36" s="20" t="str">
        <f>TEXT(DQ36,"0.0")</f>
        <v>0.0</v>
      </c>
      <c r="DS36" s="46"/>
      <c r="DT36" s="416"/>
      <c r="DU36" s="417"/>
      <c r="DV36" s="428"/>
      <c r="DW36" s="45"/>
      <c r="DX36" s="17">
        <f>ROUND((DU36*0.4+DV36*0.6),1)</f>
        <v>0</v>
      </c>
      <c r="DY36" s="18">
        <f>ROUND(MAX((DU36*0.4+DV36*0.6),(DU36*0.4+DW36*0.6)),1)</f>
        <v>0</v>
      </c>
      <c r="DZ36" s="18"/>
      <c r="EA36" s="22" t="str">
        <f>IF(DY36&gt;=8.5,"A",IF(DY36&gt;=8,"B+",IF(DY36&gt;=7,"B",IF(DY36&gt;=6.5,"C+",IF(DY36&gt;=5.5,"C",IF(DY36&gt;=5,"D+",IF(DY36&gt;=4,"D","F")))))))</f>
        <v>F</v>
      </c>
      <c r="EB36" s="20">
        <f>IF(EA36="A",4,IF(EA36="B+",3.5,IF(EA36="B",3,IF(EA36="C+",2.5,IF(EA36="C",2,IF(EA36="D+",1.5,IF(EA36="D",1,0)))))))</f>
        <v>0</v>
      </c>
      <c r="EC36" s="20" t="str">
        <f>TEXT(EB36,"0.0")</f>
        <v>0.0</v>
      </c>
      <c r="ED36" s="46"/>
      <c r="EE36" s="416"/>
      <c r="EF36" s="417"/>
      <c r="EG36" s="428"/>
      <c r="EH36" s="45"/>
      <c r="EI36" s="17">
        <f>ROUND((EF36*0.4+EG36*0.6),1)</f>
        <v>0</v>
      </c>
      <c r="EJ36" s="18">
        <f>ROUND(MAX((EF36*0.4+EG36*0.6),(EF36*0.4+EH36*0.6)),1)</f>
        <v>0</v>
      </c>
      <c r="EK36" s="18"/>
      <c r="EL36" s="22" t="str">
        <f>IF(EJ36&gt;=8.5,"A",IF(EJ36&gt;=8,"B+",IF(EJ36&gt;=7,"B",IF(EJ36&gt;=6.5,"C+",IF(EJ36&gt;=5.5,"C",IF(EJ36&gt;=5,"D+",IF(EJ36&gt;=4,"D","F")))))))</f>
        <v>F</v>
      </c>
      <c r="EM36" s="20">
        <f>IF(EL36="A",4,IF(EL36="B+",3.5,IF(EL36="B",3,IF(EL36="C+",2.5,IF(EL36="C",2,IF(EL36="D+",1.5,IF(EL36="D",1,0)))))))</f>
        <v>0</v>
      </c>
      <c r="EN36" s="20" t="str">
        <f>TEXT(EM36,"0.0")</f>
        <v>0.0</v>
      </c>
      <c r="EO36" s="46"/>
      <c r="EP36" s="416"/>
      <c r="EQ36" s="417"/>
      <c r="ER36" s="428"/>
      <c r="ES36" s="65"/>
      <c r="ET36" s="17">
        <f>ROUND((EQ36*0.4+ER36*0.6),1)</f>
        <v>0</v>
      </c>
      <c r="EU36" s="18">
        <f>ROUND(MAX((EQ36*0.4+ER36*0.6),(EQ36*0.4+ES36*0.6)),1)</f>
        <v>0</v>
      </c>
      <c r="EV36" s="18"/>
      <c r="EW36" s="22" t="str">
        <f>IF(EU36&gt;=8.5,"A",IF(EU36&gt;=8,"B+",IF(EU36&gt;=7,"B",IF(EU36&gt;=6.5,"C+",IF(EU36&gt;=5.5,"C",IF(EU36&gt;=5,"D+",IF(EU36&gt;=4,"D","F")))))))</f>
        <v>F</v>
      </c>
      <c r="EX36" s="20">
        <f>IF(EW36="A",4,IF(EW36="B+",3.5,IF(EW36="B",3,IF(EW36="C+",2.5,IF(EW36="C",2,IF(EW36="D+",1.5,IF(EW36="D",1,0)))))))</f>
        <v>0</v>
      </c>
      <c r="EY36" s="20" t="str">
        <f>TEXT(EX36,"0.0")</f>
        <v>0.0</v>
      </c>
      <c r="EZ36" s="46"/>
      <c r="FA36" s="416"/>
      <c r="FB36" s="515">
        <f>CL36+CW36+DH36+DS36+ED36+EO36+EZ36</f>
        <v>0</v>
      </c>
      <c r="FC36" s="35" t="e">
        <f>(CJ36*CL36+CU36*CW36+DF36*DH36+DQ36*DS36+EB36*ED36+EM36*EO36+EX36*EZ36)/FB36</f>
        <v>#DIV/0!</v>
      </c>
      <c r="FD36" s="36" t="e">
        <f>TEXT(FC36,"0.00")</f>
        <v>#DIV/0!</v>
      </c>
      <c r="FE36" s="86" t="e">
        <f>IF(AND(FC36&lt;1),"Cảnh báo KQHT","Lên lớp")</f>
        <v>#DIV/0!</v>
      </c>
      <c r="FF36" s="501">
        <f>BU36+FB36</f>
        <v>16</v>
      </c>
      <c r="FG36" s="35" t="e">
        <f>(BU36*BV36+FB36*FC36)/FF36</f>
        <v>#DIV/0!</v>
      </c>
      <c r="FH36" s="36" t="e">
        <f>TEXT(FG36,"0.00")</f>
        <v>#DIV/0!</v>
      </c>
      <c r="FI36" s="530">
        <f>FA36+EP36+EE36+DT36+DI36+CX36+CM36+BT36+BI36+AX36+AM36+AB36</f>
        <v>0</v>
      </c>
      <c r="FJ36" s="502" t="e">
        <f>(FA36*EX36+EP36*EM36+EE36*EB36+DT36*DQ36+DI36*DF36+CX36*CU36+CM36*CJ36+BT36*BQ36+BI36*BF36+AX36*AU36+AM36*AJ36+AB36*Y36)/FI36</f>
        <v>#DIV/0!</v>
      </c>
      <c r="FK36" s="503" t="e">
        <f>IF(AND(FJ36&lt;1.2),"Cảnh báo KQHT","Lên lớp")</f>
        <v>#DIV/0!</v>
      </c>
      <c r="FL36" s="541" t="s">
        <v>654</v>
      </c>
      <c r="FM36" s="417"/>
      <c r="FN36" s="428"/>
      <c r="FO36" s="65"/>
      <c r="FP36" s="17">
        <f>ROUND((FM36*0.4+FN36*0.6),1)</f>
        <v>0</v>
      </c>
      <c r="FQ36" s="18">
        <f>ROUND(MAX((FM36*0.4+FN36*0.6),(FM36*0.4+FO36*0.6)),1)</f>
        <v>0</v>
      </c>
      <c r="FR36" s="18"/>
      <c r="FS36" s="22" t="str">
        <f>IF(FQ36&gt;=8.5,"A",IF(FQ36&gt;=8,"B+",IF(FQ36&gt;=7,"B",IF(FQ36&gt;=6.5,"C+",IF(FQ36&gt;=5.5,"C",IF(FQ36&gt;=5,"D+",IF(FQ36&gt;=4,"D","F")))))))</f>
        <v>F</v>
      </c>
      <c r="FT36" s="20">
        <f>IF(FS36="A",4,IF(FS36="B+",3.5,IF(FS36="B",3,IF(FS36="C+",2.5,IF(FS36="C",2,IF(FS36="D+",1.5,IF(FS36="D",1,0)))))))</f>
        <v>0</v>
      </c>
      <c r="FU36" s="20" t="str">
        <f>TEXT(FT36,"0.0")</f>
        <v>0.0</v>
      </c>
      <c r="FV36" s="46">
        <v>2</v>
      </c>
      <c r="FW36" s="416"/>
      <c r="FX36" s="585"/>
      <c r="FY36" s="588"/>
      <c r="FZ36" s="588"/>
      <c r="GA36" s="45"/>
      <c r="GB36" s="45"/>
      <c r="GC36" s="45"/>
      <c r="GD36" s="45"/>
      <c r="GE36" s="45"/>
      <c r="GF36" s="45"/>
      <c r="GG36" s="46"/>
      <c r="GH36" s="454"/>
      <c r="GI36" s="417"/>
      <c r="GJ36" s="74"/>
      <c r="GK36" s="74"/>
      <c r="GL36" s="45"/>
      <c r="GM36" s="45"/>
      <c r="GN36" s="45"/>
      <c r="GO36" s="45"/>
      <c r="GP36" s="45"/>
      <c r="GQ36" s="45"/>
      <c r="GR36" s="46"/>
      <c r="GS36" s="454"/>
      <c r="GT36" s="543"/>
      <c r="GU36" s="45"/>
      <c r="GV36" s="45"/>
      <c r="GW36" s="45"/>
      <c r="GX36" s="45"/>
      <c r="GY36" s="45"/>
      <c r="GZ36" s="45"/>
      <c r="HA36" s="45"/>
      <c r="HB36" s="45"/>
      <c r="HC36" s="45"/>
      <c r="HD36" s="454"/>
      <c r="HE36" s="543"/>
      <c r="HF36" s="45"/>
      <c r="HG36" s="45"/>
      <c r="HH36" s="45"/>
      <c r="HI36" s="45"/>
      <c r="HJ36" s="45"/>
      <c r="HK36" s="45"/>
      <c r="HL36" s="45"/>
      <c r="HM36" s="45"/>
      <c r="HN36" s="45"/>
      <c r="HO36" s="454"/>
      <c r="HP36" s="543"/>
      <c r="HQ36" s="45"/>
      <c r="HR36" s="45"/>
      <c r="HS36" s="45"/>
      <c r="HT36" s="45"/>
      <c r="HU36" s="45"/>
      <c r="HV36" s="45"/>
      <c r="HW36" s="45"/>
      <c r="HX36" s="45"/>
      <c r="HY36" s="45"/>
      <c r="HZ36" s="454"/>
      <c r="IA36" s="543"/>
      <c r="IB36" s="45"/>
      <c r="IC36" s="45"/>
      <c r="ID36" s="45"/>
      <c r="IE36" s="45"/>
      <c r="IF36" s="45"/>
      <c r="IG36" s="45"/>
      <c r="IH36" s="45"/>
      <c r="II36" s="45"/>
      <c r="IJ36" s="45"/>
      <c r="IK36" s="454"/>
      <c r="IL36" s="543"/>
      <c r="IM36" s="45"/>
      <c r="IN36" s="45"/>
      <c r="IO36" s="45"/>
      <c r="IP36" s="45"/>
      <c r="IQ36" s="45"/>
      <c r="IR36" s="45"/>
      <c r="IS36" s="45"/>
      <c r="IT36" s="45"/>
      <c r="IU36" s="45"/>
      <c r="IV36" s="454"/>
    </row>
    <row r="37" spans="1:430" ht="18.75" customHeight="1">
      <c r="A37" s="108">
        <v>22</v>
      </c>
      <c r="B37" s="109" t="s">
        <v>156</v>
      </c>
      <c r="C37" s="114" t="s">
        <v>322</v>
      </c>
      <c r="D37" s="118" t="s">
        <v>188</v>
      </c>
      <c r="E37" s="121" t="s">
        <v>189</v>
      </c>
      <c r="F37" s="405" t="s">
        <v>872</v>
      </c>
      <c r="G37" s="110" t="s">
        <v>243</v>
      </c>
      <c r="H37" s="110" t="s">
        <v>8</v>
      </c>
      <c r="I37" s="154" t="s">
        <v>379</v>
      </c>
      <c r="J37" s="436">
        <v>5.8</v>
      </c>
      <c r="K37" s="1054"/>
      <c r="L37" s="465" t="str">
        <f>IF(J37&gt;=8.5,"A",IF(J37&gt;=8,"B+",IF(J37&gt;=7,"B",IF(J37&gt;=6.5,"C+",IF(J37&gt;=5.5,"C",IF(J37&gt;=5,"D+",IF(J37&gt;=4,"D","F")))))))</f>
        <v>C</v>
      </c>
      <c r="M37" s="466">
        <f>IF(L37="A",4,IF(L37="B+",3.5,IF(L37="B",3,IF(L37="C+",2.5,IF(L37="C",2,IF(L37="D+",1.5,IF(L37="D",1,0)))))))</f>
        <v>2</v>
      </c>
      <c r="N37" s="9"/>
      <c r="O37" s="9"/>
      <c r="P37" s="22"/>
      <c r="Q37" s="82"/>
      <c r="R37" s="12">
        <v>7.7</v>
      </c>
      <c r="S37" s="13">
        <v>9</v>
      </c>
      <c r="T37" s="14"/>
      <c r="U37" s="11">
        <f>ROUND((R37*0.4+S37*0.6),1)</f>
        <v>8.5</v>
      </c>
      <c r="V37" s="16">
        <f>ROUND(MAX((R37*0.4+S37*0.6),(R37*0.4+T37*0.6)),1)</f>
        <v>8.5</v>
      </c>
      <c r="W37" s="16"/>
      <c r="X37" s="22" t="str">
        <f>IF(V37&gt;=8.5,"A",IF(V37&gt;=8,"B+",IF(V37&gt;=7,"B",IF(V37&gt;=6.5,"C+",IF(V37&gt;=5.5,"C",IF(V37&gt;=5,"D+",IF(V37&gt;=4,"D","F")))))))</f>
        <v>A</v>
      </c>
      <c r="Y37" s="20">
        <f>IF(X37="A",4,IF(X37="B+",3.5,IF(X37="B",3,IF(X37="C+",2.5,IF(X37="C",2,IF(X37="D+",1.5,IF(X37="D",1,0)))))))</f>
        <v>4</v>
      </c>
      <c r="Z37" s="39" t="str">
        <f>TEXT(Y37,"0.0")</f>
        <v>4.0</v>
      </c>
      <c r="AA37" s="46">
        <v>2</v>
      </c>
      <c r="AB37" s="92">
        <v>2</v>
      </c>
      <c r="AC37" s="12">
        <v>6.8</v>
      </c>
      <c r="AD37" s="13">
        <v>4</v>
      </c>
      <c r="AE37" s="14"/>
      <c r="AF37" s="11">
        <f t="shared" ref="AF37:AF42" si="277">ROUND((AC37*0.4+AD37*0.6),1)</f>
        <v>5.0999999999999996</v>
      </c>
      <c r="AG37" s="16">
        <f t="shared" ref="AG37:AG42" si="278">ROUND(MAX((AC37*0.4+AD37*0.6),(AC37*0.4+AE37*0.6)),1)</f>
        <v>5.0999999999999996</v>
      </c>
      <c r="AH37" s="16"/>
      <c r="AI37" s="22" t="str">
        <f t="shared" ref="AI37:AI42" si="279">IF(AG37&gt;=8.5,"A",IF(AG37&gt;=8,"B+",IF(AG37&gt;=7,"B",IF(AG37&gt;=6.5,"C+",IF(AG37&gt;=5.5,"C",IF(AG37&gt;=5,"D+",IF(AG37&gt;=4,"D","F")))))))</f>
        <v>D+</v>
      </c>
      <c r="AJ37" s="20">
        <f t="shared" ref="AJ37:AJ42" si="280">IF(AI37="A",4,IF(AI37="B+",3.5,IF(AI37="B",3,IF(AI37="C+",2.5,IF(AI37="C",2,IF(AI37="D+",1.5,IF(AI37="D",1,0)))))))</f>
        <v>1.5</v>
      </c>
      <c r="AK37" s="39" t="str">
        <f t="shared" ref="AK37:AK42" si="281">TEXT(AJ37,"0.0")</f>
        <v>1.5</v>
      </c>
      <c r="AL37" s="8">
        <v>3</v>
      </c>
      <c r="AM37" s="298">
        <v>3</v>
      </c>
      <c r="AN37" s="12">
        <v>5.9</v>
      </c>
      <c r="AO37" s="13">
        <v>6</v>
      </c>
      <c r="AP37" s="14"/>
      <c r="AQ37" s="11">
        <f>ROUND((AN37*0.4+AO37*0.6),1)</f>
        <v>6</v>
      </c>
      <c r="AR37" s="16">
        <f>ROUND(MAX((AN37*0.4+AO37*0.6),(AN37*0.4+AP37*0.6)),1)</f>
        <v>6</v>
      </c>
      <c r="AS37" s="16"/>
      <c r="AT37" s="22" t="str">
        <f>IF(AR37&gt;=8.5,"A",IF(AR37&gt;=8,"B+",IF(AR37&gt;=7,"B",IF(AR37&gt;=6.5,"C+",IF(AR37&gt;=5.5,"C",IF(AR37&gt;=5,"D+",IF(AR37&gt;=4,"D","F")))))))</f>
        <v>C</v>
      </c>
      <c r="AU37" s="20">
        <f>IF(AT37="A",4,IF(AT37="B+",3.5,IF(AT37="B",3,IF(AT37="C+",2.5,IF(AT37="C",2,IF(AT37="D+",1.5,IF(AT37="D",1,0)))))))</f>
        <v>2</v>
      </c>
      <c r="AV37" s="39" t="str">
        <f>TEXT(AU37,"0.0")</f>
        <v>2.0</v>
      </c>
      <c r="AW37" s="69">
        <v>3</v>
      </c>
      <c r="AX37" s="92">
        <v>3</v>
      </c>
      <c r="AY37" s="266">
        <v>6.4</v>
      </c>
      <c r="AZ37" s="28">
        <v>4</v>
      </c>
      <c r="BA37" s="29"/>
      <c r="BB37" s="11">
        <f t="shared" ref="BB37:BB42" si="282">ROUND((AY37*0.4+AZ37*0.6),1)</f>
        <v>5</v>
      </c>
      <c r="BC37" s="16">
        <f t="shared" ref="BC37:BC42" si="283">ROUND(MAX((AY37*0.4+AZ37*0.6),(AY37*0.4+BA37*0.6)),1)</f>
        <v>5</v>
      </c>
      <c r="BD37" s="16"/>
      <c r="BE37" s="22" t="str">
        <f t="shared" ref="BE37:BE42" si="284">IF(BC37&gt;=8.5,"A",IF(BC37&gt;=8,"B+",IF(BC37&gt;=7,"B",IF(BC37&gt;=6.5,"C+",IF(BC37&gt;=5.5,"C",IF(BC37&gt;=5,"D+",IF(BC37&gt;=4,"D","F")))))))</f>
        <v>D+</v>
      </c>
      <c r="BF37" s="20">
        <f t="shared" ref="BF37:BF42" si="285">IF(BE37="A",4,IF(BE37="B+",3.5,IF(BE37="B",3,IF(BE37="C+",2.5,IF(BE37="C",2,IF(BE37="D+",1.5,IF(BE37="D",1,0)))))))</f>
        <v>1.5</v>
      </c>
      <c r="BG37" s="39" t="str">
        <f t="shared" ref="BG37:BG42" si="286">TEXT(BF37,"0.0")</f>
        <v>1.5</v>
      </c>
      <c r="BH37" s="46">
        <v>3</v>
      </c>
      <c r="BI37" s="92">
        <v>3</v>
      </c>
      <c r="BJ37" s="12">
        <v>8.1</v>
      </c>
      <c r="BK37" s="13">
        <v>6</v>
      </c>
      <c r="BL37" s="14"/>
      <c r="BM37" s="11">
        <f t="shared" ref="BM37:BM42" si="287">ROUND((BJ37*0.4+BK37*0.6),1)</f>
        <v>6.8</v>
      </c>
      <c r="BN37" s="16">
        <f t="shared" ref="BN37:BN42" si="288">ROUND(MAX((BJ37*0.4+BK37*0.6),(BJ37*0.4+BL37*0.6)),1)</f>
        <v>6.8</v>
      </c>
      <c r="BO37" s="16"/>
      <c r="BP37" s="22" t="str">
        <f t="shared" ref="BP37:BP42" si="289">IF(BN37&gt;=8.5,"A",IF(BN37&gt;=8,"B+",IF(BN37&gt;=7,"B",IF(BN37&gt;=6.5,"C+",IF(BN37&gt;=5.5,"C",IF(BN37&gt;=5,"D+",IF(BN37&gt;=4,"D","F")))))))</f>
        <v>C+</v>
      </c>
      <c r="BQ37" s="20">
        <f t="shared" ref="BQ37:BQ42" si="290">IF(BP37="A",4,IF(BP37="B+",3.5,IF(BP37="B",3,IF(BP37="C+",2.5,IF(BP37="C",2,IF(BP37="D+",1.5,IF(BP37="D",1,0)))))))</f>
        <v>2.5</v>
      </c>
      <c r="BR37" s="39" t="str">
        <f t="shared" ref="BR37:BR42" si="291">TEXT(BQ37,"0.0")</f>
        <v>2.5</v>
      </c>
      <c r="BS37" s="46">
        <v>5</v>
      </c>
      <c r="BT37" s="92">
        <v>5</v>
      </c>
      <c r="BU37" s="289">
        <f>AA37+AL37+AW37+BH37+BS37</f>
        <v>16</v>
      </c>
      <c r="BV37" s="35">
        <f>(Y37*AA37+AJ37*AL37+AU37*AW37+BF37*BH37+BQ37*BS37)/BU37</f>
        <v>2.21875</v>
      </c>
      <c r="BW37" s="36" t="str">
        <f>TEXT(BV37,"0.00")</f>
        <v>2.22</v>
      </c>
      <c r="BX37" s="37" t="str">
        <f>IF(AND(BV37&lt;0.8),"Cảnh báo KQHT","Lên lớp")</f>
        <v>Lên lớp</v>
      </c>
      <c r="BY37" s="290">
        <f>AB37+AM37+AX37+BI37+BT37</f>
        <v>16</v>
      </c>
      <c r="BZ37" s="291">
        <f xml:space="preserve"> (Y37*AB37+AJ37*AM37+AU37*AX37+BF37*BI37+BQ37*BT37)/BY37</f>
        <v>2.21875</v>
      </c>
      <c r="CA37" s="37" t="str">
        <f>IF(AND(BZ37&lt;1.2),"Cảnh báo KQHT","Lên lớp")</f>
        <v>Lên lớp</v>
      </c>
      <c r="CB37" s="391"/>
      <c r="CC37" s="337">
        <v>5.8</v>
      </c>
      <c r="CD37" s="65">
        <v>3</v>
      </c>
      <c r="CE37" s="65"/>
      <c r="CF37" s="17">
        <f>ROUND((CC37*0.4+CD37*0.6),1)</f>
        <v>4.0999999999999996</v>
      </c>
      <c r="CG37" s="18">
        <f>ROUND(MAX((CC37*0.4+CD37*0.6),(CC37*0.4+CE37*0.6)),1)</f>
        <v>4.0999999999999996</v>
      </c>
      <c r="CH37" s="18"/>
      <c r="CI37" s="22" t="str">
        <f>IF(CG37&gt;=8.5,"A",IF(CG37&gt;=8,"B+",IF(CG37&gt;=7,"B",IF(CG37&gt;=6.5,"C+",IF(CG37&gt;=5.5,"C",IF(CG37&gt;=5,"D+",IF(CG37&gt;=4,"D","F")))))))</f>
        <v>D</v>
      </c>
      <c r="CJ37" s="20">
        <f>IF(CI37="A",4,IF(CI37="B+",3.5,IF(CI37="B",3,IF(CI37="C+",2.5,IF(CI37="C",2,IF(CI37="D+",1.5,IF(CI37="D",1,0)))))))</f>
        <v>1</v>
      </c>
      <c r="CK37" s="20" t="str">
        <f>TEXT(CJ37,"0.0")</f>
        <v>1.0</v>
      </c>
      <c r="CL37" s="46">
        <v>3</v>
      </c>
      <c r="CM37" s="95">
        <v>3</v>
      </c>
      <c r="CN37" s="417">
        <v>5.9</v>
      </c>
      <c r="CO37" s="65">
        <v>7</v>
      </c>
      <c r="CP37" s="65"/>
      <c r="CQ37" s="17">
        <f>ROUND((CN37*0.4+CO37*0.6),1)</f>
        <v>6.6</v>
      </c>
      <c r="CR37" s="18">
        <f>ROUND(MAX((CN37*0.4+CO37*0.6),(CN37*0.4+CP37*0.6)),1)</f>
        <v>6.6</v>
      </c>
      <c r="CS37" s="18"/>
      <c r="CT37" s="22" t="str">
        <f>IF(CR37&gt;=8.5,"A",IF(CR37&gt;=8,"B+",IF(CR37&gt;=7,"B",IF(CR37&gt;=6.5,"C+",IF(CR37&gt;=5.5,"C",IF(CR37&gt;=5,"D+",IF(CR37&gt;=4,"D","F")))))))</f>
        <v>C+</v>
      </c>
      <c r="CU37" s="20">
        <f>IF(CT37="A",4,IF(CT37="B+",3.5,IF(CT37="B",3,IF(CT37="C+",2.5,IF(CT37="C",2,IF(CT37="D+",1.5,IF(CT37="D",1,0)))))))</f>
        <v>2.5</v>
      </c>
      <c r="CV37" s="20" t="str">
        <f>TEXT(CU37,"0.0")</f>
        <v>2.5</v>
      </c>
      <c r="CW37" s="46">
        <v>3</v>
      </c>
      <c r="CX37" s="416">
        <v>3</v>
      </c>
      <c r="CY37" s="417">
        <v>8.4</v>
      </c>
      <c r="CZ37" s="474"/>
      <c r="DA37" s="65">
        <v>7</v>
      </c>
      <c r="DB37" s="17">
        <f>ROUND((CY37*0.4+CZ37*0.6),1)</f>
        <v>3.4</v>
      </c>
      <c r="DC37" s="18">
        <f>ROUND(MAX((CY37*0.4+CZ37*0.6),(CY37*0.4+DA37*0.6)),1)</f>
        <v>7.6</v>
      </c>
      <c r="DD37" s="18"/>
      <c r="DE37" s="22" t="str">
        <f>IF(DC37&gt;=8.5,"A",IF(DC37&gt;=8,"B+",IF(DC37&gt;=7,"B",IF(DC37&gt;=6.5,"C+",IF(DC37&gt;=5.5,"C",IF(DC37&gt;=5,"D+",IF(DC37&gt;=4,"D","F")))))))</f>
        <v>B</v>
      </c>
      <c r="DF37" s="20">
        <f>IF(DE37="A",4,IF(DE37="B+",3.5,IF(DE37="B",3,IF(DE37="C+",2.5,IF(DE37="C",2,IF(DE37="D+",1.5,IF(DE37="D",1,0)))))))</f>
        <v>3</v>
      </c>
      <c r="DG37" s="20" t="str">
        <f>TEXT(DF37,"0.0")</f>
        <v>3.0</v>
      </c>
      <c r="DH37" s="46">
        <v>2</v>
      </c>
      <c r="DI37" s="416">
        <v>2</v>
      </c>
      <c r="DJ37" s="417">
        <v>6.1</v>
      </c>
      <c r="DK37" s="474"/>
      <c r="DL37" s="45"/>
      <c r="DM37" s="17">
        <f>ROUND((DJ37*0.4+DK37*0.6),1)</f>
        <v>2.4</v>
      </c>
      <c r="DN37" s="18">
        <f>ROUND(MAX((DJ37*0.4+DK37*0.6),(DJ37*0.4+DL37*0.6)),1)</f>
        <v>2.4</v>
      </c>
      <c r="DO37" s="18"/>
      <c r="DP37" s="22" t="str">
        <f>IF(DN37&gt;=8.5,"A",IF(DN37&gt;=8,"B+",IF(DN37&gt;=7,"B",IF(DN37&gt;=6.5,"C+",IF(DN37&gt;=5.5,"C",IF(DN37&gt;=5,"D+",IF(DN37&gt;=4,"D","F")))))))</f>
        <v>F</v>
      </c>
      <c r="DQ37" s="20">
        <f>IF(DP37="A",4,IF(DP37="B+",3.5,IF(DP37="B",3,IF(DP37="C+",2.5,IF(DP37="C",2,IF(DP37="D+",1.5,IF(DP37="D",1,0)))))))</f>
        <v>0</v>
      </c>
      <c r="DR37" s="20" t="str">
        <f>TEXT(DQ37,"0.0")</f>
        <v>0.0</v>
      </c>
      <c r="DS37" s="46">
        <v>3</v>
      </c>
      <c r="DT37" s="416"/>
      <c r="DU37" s="417">
        <v>7.2</v>
      </c>
      <c r="DV37" s="86">
        <v>6</v>
      </c>
      <c r="DW37" s="45"/>
      <c r="DX37" s="17">
        <f>ROUND((DU37*0.4+DV37*0.6),1)</f>
        <v>6.5</v>
      </c>
      <c r="DY37" s="18">
        <f>ROUND(MAX((DU37*0.4+DV37*0.6),(DU37*0.4+DW37*0.6)),1)</f>
        <v>6.5</v>
      </c>
      <c r="DZ37" s="18"/>
      <c r="EA37" s="22" t="str">
        <f>IF(DY37&gt;=8.5,"A",IF(DY37&gt;=8,"B+",IF(DY37&gt;=7,"B",IF(DY37&gt;=6.5,"C+",IF(DY37&gt;=5.5,"C",IF(DY37&gt;=5,"D+",IF(DY37&gt;=4,"D","F")))))))</f>
        <v>C+</v>
      </c>
      <c r="EB37" s="20">
        <f>IF(EA37="A",4,IF(EA37="B+",3.5,IF(EA37="B",3,IF(EA37="C+",2.5,IF(EA37="C",2,IF(EA37="D+",1.5,IF(EA37="D",1,0)))))))</f>
        <v>2.5</v>
      </c>
      <c r="EC37" s="20" t="str">
        <f>TEXT(EB37,"0.0")</f>
        <v>2.5</v>
      </c>
      <c r="ED37" s="46">
        <v>2</v>
      </c>
      <c r="EE37" s="416">
        <v>2</v>
      </c>
      <c r="EF37" s="417">
        <v>7.2</v>
      </c>
      <c r="EG37" s="86">
        <v>8</v>
      </c>
      <c r="EH37" s="45"/>
      <c r="EI37" s="17">
        <f>ROUND((EF37*0.4+EG37*0.6),1)</f>
        <v>7.7</v>
      </c>
      <c r="EJ37" s="18">
        <f>ROUND(MAX((EF37*0.4+EG37*0.6),(EF37*0.4+EH37*0.6)),1)</f>
        <v>7.7</v>
      </c>
      <c r="EK37" s="18"/>
      <c r="EL37" s="22" t="str">
        <f>IF(EJ37&gt;=8.5,"A",IF(EJ37&gt;=8,"B+",IF(EJ37&gt;=7,"B",IF(EJ37&gt;=6.5,"C+",IF(EJ37&gt;=5.5,"C",IF(EJ37&gt;=5,"D+",IF(EJ37&gt;=4,"D","F")))))))</f>
        <v>B</v>
      </c>
      <c r="EM37" s="20">
        <f>IF(EL37="A",4,IF(EL37="B+",3.5,IF(EL37="B",3,IF(EL37="C+",2.5,IF(EL37="C",2,IF(EL37="D+",1.5,IF(EL37="D",1,0)))))))</f>
        <v>3</v>
      </c>
      <c r="EN37" s="20" t="str">
        <f>TEXT(EM37,"0.0")</f>
        <v>3.0</v>
      </c>
      <c r="EO37" s="46">
        <v>2</v>
      </c>
      <c r="EP37" s="416">
        <v>2</v>
      </c>
      <c r="EQ37" s="417">
        <v>7.6</v>
      </c>
      <c r="ER37" s="86">
        <v>2</v>
      </c>
      <c r="ES37" s="65"/>
      <c r="ET37" s="17">
        <f>ROUND((EQ37*0.4+ER37*0.6),1)</f>
        <v>4.2</v>
      </c>
      <c r="EU37" s="18">
        <f>ROUND(MAX((EQ37*0.4+ER37*0.6),(EQ37*0.4+ES37*0.6)),1)</f>
        <v>4.2</v>
      </c>
      <c r="EV37" s="18"/>
      <c r="EW37" s="22" t="str">
        <f>IF(EU37&gt;=8.5,"A",IF(EU37&gt;=8,"B+",IF(EU37&gt;=7,"B",IF(EU37&gt;=6.5,"C+",IF(EU37&gt;=5.5,"C",IF(EU37&gt;=5,"D+",IF(EU37&gt;=4,"D","F")))))))</f>
        <v>D</v>
      </c>
      <c r="EX37" s="20">
        <f>IF(EW37="A",4,IF(EW37="B+",3.5,IF(EW37="B",3,IF(EW37="C+",2.5,IF(EW37="C",2,IF(EW37="D+",1.5,IF(EW37="D",1,0)))))))</f>
        <v>1</v>
      </c>
      <c r="EY37" s="20" t="str">
        <f>TEXT(EX37,"0.0")</f>
        <v>1.0</v>
      </c>
      <c r="EZ37" s="46">
        <v>2</v>
      </c>
      <c r="FA37" s="416">
        <v>2</v>
      </c>
      <c r="FB37" s="515">
        <f>CL37+CW37+DH37+DS37+ED37+EO37+EZ37</f>
        <v>17</v>
      </c>
      <c r="FC37" s="35">
        <f>(CJ37*CL37+CU37*CW37+DF37*DH37+DQ37*DS37+EB37*ED37+EM37*EO37+EX37*EZ37)/FB37</f>
        <v>1.7352941176470589</v>
      </c>
      <c r="FD37" s="36" t="str">
        <f>TEXT(FC37,"0.00")</f>
        <v>1.74</v>
      </c>
      <c r="FE37" s="86" t="str">
        <f>IF(AND(FC37&lt;1),"Cảnh báo KQHT","Lên lớp")</f>
        <v>Lên lớp</v>
      </c>
      <c r="FF37" s="501">
        <f>BU37+FB37</f>
        <v>33</v>
      </c>
      <c r="FG37" s="35">
        <f>(BU37*BV37+FB37*FC37)/FF37</f>
        <v>1.9696969696969697</v>
      </c>
      <c r="FH37" s="36" t="str">
        <f>TEXT(FG37,"0.00")</f>
        <v>1.97</v>
      </c>
      <c r="FI37" s="530">
        <f>FA37+EP37+EE37+DT37+DI37+CX37+CM37+BT37+BI37+AX37+AM37+AB37</f>
        <v>30</v>
      </c>
      <c r="FJ37" s="502">
        <f>(FA37*EX37+EP37*EM37+EE37*EB37+DT37*DQ37+DI37*DF37+CX37*CU37+CM37*CJ37+BT37*BQ37+BI37*BF37+AX37*AU37+AM37*AJ37+AB37*Y37)/FI37</f>
        <v>2.1666666666666665</v>
      </c>
      <c r="FK37" s="503" t="str">
        <f>IF(AND(FJ37&lt;1.2),"Cảnh báo KQHT","Lên lớp")</f>
        <v>Lên lớp</v>
      </c>
      <c r="FL37" s="542"/>
      <c r="FM37" s="543"/>
      <c r="FN37" s="45"/>
      <c r="FO37" s="45"/>
      <c r="FP37" s="45"/>
      <c r="FQ37" s="45"/>
      <c r="FR37" s="45"/>
      <c r="FS37" s="45"/>
      <c r="FT37" s="45"/>
      <c r="FU37" s="45"/>
      <c r="FV37" s="45"/>
      <c r="FW37" s="454"/>
      <c r="FX37" s="543"/>
      <c r="FY37" s="45"/>
      <c r="FZ37" s="45"/>
      <c r="GA37" s="45"/>
      <c r="GB37" s="45"/>
      <c r="GC37" s="45"/>
      <c r="GD37" s="45"/>
      <c r="GE37" s="45"/>
      <c r="GF37" s="45"/>
      <c r="GG37" s="45"/>
      <c r="GH37" s="454"/>
      <c r="GI37" s="543"/>
      <c r="GJ37" s="45"/>
      <c r="GK37" s="45"/>
      <c r="GL37" s="45"/>
      <c r="GM37" s="45"/>
      <c r="GN37" s="45"/>
      <c r="GO37" s="45"/>
      <c r="GP37" s="45"/>
      <c r="GQ37" s="45"/>
      <c r="GR37" s="45"/>
      <c r="GS37" s="454"/>
      <c r="GT37" s="543"/>
      <c r="GU37" s="45"/>
      <c r="GV37" s="45"/>
      <c r="GW37" s="45"/>
      <c r="GX37" s="45"/>
      <c r="GY37" s="45"/>
      <c r="GZ37" s="45"/>
      <c r="HA37" s="45"/>
      <c r="HB37" s="45"/>
      <c r="HC37" s="45"/>
      <c r="HD37" s="454"/>
      <c r="HE37" s="543"/>
      <c r="HF37" s="45"/>
      <c r="HG37" s="45"/>
      <c r="HH37" s="45"/>
      <c r="HI37" s="45"/>
      <c r="HJ37" s="45"/>
      <c r="HK37" s="45"/>
      <c r="HL37" s="45"/>
      <c r="HM37" s="45"/>
      <c r="HN37" s="45"/>
      <c r="HO37" s="454"/>
      <c r="HP37" s="543"/>
      <c r="HQ37" s="45"/>
      <c r="HR37" s="45"/>
      <c r="HS37" s="45"/>
      <c r="HT37" s="45"/>
      <c r="HU37" s="45"/>
      <c r="HV37" s="45"/>
      <c r="HW37" s="45"/>
      <c r="HX37" s="45"/>
      <c r="HY37" s="45"/>
      <c r="HZ37" s="454"/>
      <c r="IA37" s="543"/>
      <c r="IB37" s="45"/>
      <c r="IC37" s="45"/>
      <c r="ID37" s="45"/>
      <c r="IE37" s="45"/>
      <c r="IF37" s="45"/>
      <c r="IG37" s="45"/>
      <c r="IH37" s="45"/>
      <c r="II37" s="45"/>
      <c r="IJ37" s="45"/>
      <c r="IK37" s="454"/>
      <c r="IL37" s="543"/>
      <c r="IM37" s="45"/>
      <c r="IN37" s="45"/>
      <c r="IO37" s="45"/>
      <c r="IP37" s="45"/>
      <c r="IQ37" s="45"/>
      <c r="IR37" s="45"/>
      <c r="IS37" s="45"/>
      <c r="IT37" s="45"/>
      <c r="IU37" s="45"/>
      <c r="IV37" s="454"/>
    </row>
    <row r="38" spans="1:430" ht="18.75" customHeight="1">
      <c r="A38" s="108">
        <v>14</v>
      </c>
      <c r="B38" s="109" t="s">
        <v>156</v>
      </c>
      <c r="C38" s="114" t="s">
        <v>314</v>
      </c>
      <c r="D38" s="118" t="s">
        <v>175</v>
      </c>
      <c r="E38" s="121" t="s">
        <v>24</v>
      </c>
      <c r="F38" s="405" t="s">
        <v>496</v>
      </c>
      <c r="G38" s="110" t="s">
        <v>235</v>
      </c>
      <c r="H38" s="110" t="s">
        <v>34</v>
      </c>
      <c r="I38" s="111" t="s">
        <v>372</v>
      </c>
      <c r="J38" s="9"/>
      <c r="K38" s="9"/>
      <c r="L38" s="22"/>
      <c r="M38" s="20"/>
      <c r="N38" s="9"/>
      <c r="O38" s="9"/>
      <c r="P38" s="22"/>
      <c r="Q38" s="82"/>
      <c r="R38" s="12">
        <v>7.5</v>
      </c>
      <c r="S38" s="13">
        <v>8</v>
      </c>
      <c r="T38" s="14"/>
      <c r="U38" s="11">
        <f>ROUND((R38*0.4+S38*0.6),1)</f>
        <v>7.8</v>
      </c>
      <c r="V38" s="16">
        <f>ROUND(MAX((R38*0.4+S38*0.6),(R38*0.4+T38*0.6)),1)</f>
        <v>7.8</v>
      </c>
      <c r="W38" s="16"/>
      <c r="X38" s="22" t="str">
        <f>IF(V38&gt;=8.5,"A",IF(V38&gt;=8,"B+",IF(V38&gt;=7,"B",IF(V38&gt;=6.5,"C+",IF(V38&gt;=5.5,"C",IF(V38&gt;=5,"D+",IF(V38&gt;=4,"D","F")))))))</f>
        <v>B</v>
      </c>
      <c r="Y38" s="20">
        <f>IF(X38="A",4,IF(X38="B+",3.5,IF(X38="B",3,IF(X38="C+",2.5,IF(X38="C",2,IF(X38="D+",1.5,IF(X38="D",1,0)))))))</f>
        <v>3</v>
      </c>
      <c r="Z38" s="39" t="str">
        <f>TEXT(Y38,"0.0")</f>
        <v>3.0</v>
      </c>
      <c r="AA38" s="46">
        <v>2</v>
      </c>
      <c r="AB38" s="92">
        <v>2</v>
      </c>
      <c r="AC38" s="12">
        <v>7.3</v>
      </c>
      <c r="AD38" s="243">
        <v>8</v>
      </c>
      <c r="AE38" s="14"/>
      <c r="AF38" s="11">
        <f t="shared" si="277"/>
        <v>7.7</v>
      </c>
      <c r="AG38" s="16">
        <f t="shared" si="278"/>
        <v>7.7</v>
      </c>
      <c r="AH38" s="16"/>
      <c r="AI38" s="22" t="str">
        <f t="shared" si="279"/>
        <v>B</v>
      </c>
      <c r="AJ38" s="20">
        <f t="shared" si="280"/>
        <v>3</v>
      </c>
      <c r="AK38" s="39" t="str">
        <f t="shared" si="281"/>
        <v>3.0</v>
      </c>
      <c r="AL38" s="8">
        <v>3</v>
      </c>
      <c r="AM38" s="298">
        <v>3</v>
      </c>
      <c r="AN38" s="26">
        <v>0</v>
      </c>
      <c r="AO38" s="13"/>
      <c r="AP38" s="14"/>
      <c r="AQ38" s="11">
        <f>ROUND((AN38*0.4+AO38*0.6),1)</f>
        <v>0</v>
      </c>
      <c r="AR38" s="16">
        <f>ROUND(MAX((AN38*0.4+AO38*0.6),(AN38*0.4+AP38*0.6)),1)</f>
        <v>0</v>
      </c>
      <c r="AS38" s="16"/>
      <c r="AT38" s="22" t="str">
        <f>IF(AR38&gt;=8.5,"A",IF(AR38&gt;=8,"B+",IF(AR38&gt;=7,"B",IF(AR38&gt;=6.5,"C+",IF(AR38&gt;=5.5,"C",IF(AR38&gt;=5,"D+",IF(AR38&gt;=4,"D","F")))))))</f>
        <v>F</v>
      </c>
      <c r="AU38" s="20">
        <f>IF(AT38="A",4,IF(AT38="B+",3.5,IF(AT38="B",3,IF(AT38="C+",2.5,IF(AT38="C",2,IF(AT38="D+",1.5,IF(AT38="D",1,0)))))))</f>
        <v>0</v>
      </c>
      <c r="AV38" s="39" t="str">
        <f>TEXT(AU38,"0.0")</f>
        <v>0.0</v>
      </c>
      <c r="AW38" s="69">
        <v>3</v>
      </c>
      <c r="AX38" s="92"/>
      <c r="AY38" s="256">
        <v>7.4</v>
      </c>
      <c r="AZ38" s="243">
        <v>7</v>
      </c>
      <c r="BA38" s="29"/>
      <c r="BB38" s="11">
        <f t="shared" si="282"/>
        <v>7.2</v>
      </c>
      <c r="BC38" s="16">
        <f t="shared" si="283"/>
        <v>7.2</v>
      </c>
      <c r="BD38" s="16"/>
      <c r="BE38" s="22" t="str">
        <f t="shared" si="284"/>
        <v>B</v>
      </c>
      <c r="BF38" s="20">
        <f t="shared" si="285"/>
        <v>3</v>
      </c>
      <c r="BG38" s="39" t="str">
        <f t="shared" si="286"/>
        <v>3.0</v>
      </c>
      <c r="BH38" s="46">
        <v>3</v>
      </c>
      <c r="BI38" s="92">
        <v>3</v>
      </c>
      <c r="BJ38" s="26">
        <v>0</v>
      </c>
      <c r="BK38" s="13"/>
      <c r="BL38" s="14"/>
      <c r="BM38" s="11">
        <f t="shared" si="287"/>
        <v>0</v>
      </c>
      <c r="BN38" s="16">
        <f t="shared" si="288"/>
        <v>0</v>
      </c>
      <c r="BO38" s="16"/>
      <c r="BP38" s="22" t="str">
        <f t="shared" si="289"/>
        <v>F</v>
      </c>
      <c r="BQ38" s="20">
        <f t="shared" si="290"/>
        <v>0</v>
      </c>
      <c r="BR38" s="39" t="str">
        <f t="shared" si="291"/>
        <v>0.0</v>
      </c>
      <c r="BS38" s="46">
        <v>5</v>
      </c>
      <c r="BT38" s="92"/>
      <c r="BU38" s="289">
        <f>AA38+AL38+AW38+BH38+BS38</f>
        <v>16</v>
      </c>
      <c r="BV38" s="35">
        <f>(Y38*AA38+AJ38*AL38+AU38*AW38+BF38*BH38+BQ38*BS38)/BU38</f>
        <v>1.5</v>
      </c>
      <c r="BW38" s="36" t="str">
        <f>TEXT(BV38,"0.00")</f>
        <v>1.50</v>
      </c>
      <c r="BX38" s="37" t="str">
        <f>IF(AND(BV38&lt;0.8),"Cảnh báo KQHT","Lên lớp")</f>
        <v>Lên lớp</v>
      </c>
      <c r="BY38" s="290">
        <f>AB38+AM38+AX38+BI38+BT38</f>
        <v>8</v>
      </c>
      <c r="BZ38" s="291">
        <f xml:space="preserve"> (Y38*AB38+AJ38*AM38+AU38*AX38+BF38*BI38+BQ38*BT38)/BY38</f>
        <v>3</v>
      </c>
      <c r="CA38" s="37" t="str">
        <f>IF(AND(BZ38&lt;1.2),"Cảnh báo KQHT","Lên lớp")</f>
        <v>Lên lớp</v>
      </c>
      <c r="CB38" s="335"/>
    </row>
    <row r="39" spans="1:430" s="94" customFormat="1">
      <c r="A39" s="313">
        <v>34</v>
      </c>
      <c r="B39" s="314" t="s">
        <v>156</v>
      </c>
      <c r="C39" s="315" t="s">
        <v>346</v>
      </c>
      <c r="D39" s="316" t="s">
        <v>347</v>
      </c>
      <c r="E39" s="317" t="s">
        <v>348</v>
      </c>
      <c r="F39" s="219" t="s">
        <v>462</v>
      </c>
      <c r="G39" s="318" t="s">
        <v>355</v>
      </c>
      <c r="H39" s="319" t="s">
        <v>8</v>
      </c>
      <c r="I39" s="320" t="s">
        <v>354</v>
      </c>
      <c r="J39" s="321"/>
      <c r="K39" s="321"/>
      <c r="L39" s="322"/>
      <c r="M39" s="323"/>
      <c r="N39" s="321"/>
      <c r="O39" s="321"/>
      <c r="P39" s="322"/>
      <c r="Q39" s="323"/>
      <c r="R39" s="169"/>
      <c r="S39" s="87"/>
      <c r="T39" s="324"/>
      <c r="U39" s="169"/>
      <c r="V39" s="323"/>
      <c r="W39" s="323"/>
      <c r="X39" s="322"/>
      <c r="Y39" s="323"/>
      <c r="Z39" s="323"/>
      <c r="AA39" s="97"/>
      <c r="AB39" s="97"/>
      <c r="AC39" s="314"/>
      <c r="AD39" s="314"/>
      <c r="AE39" s="219"/>
      <c r="AF39" s="325">
        <f t="shared" si="277"/>
        <v>0</v>
      </c>
      <c r="AG39" s="326">
        <f t="shared" si="278"/>
        <v>0</v>
      </c>
      <c r="AH39" s="326"/>
      <c r="AI39" s="322" t="str">
        <f t="shared" si="279"/>
        <v>F</v>
      </c>
      <c r="AJ39" s="323">
        <f t="shared" si="280"/>
        <v>0</v>
      </c>
      <c r="AK39" s="327" t="str">
        <f t="shared" si="281"/>
        <v>0.0</v>
      </c>
      <c r="AL39" s="92"/>
      <c r="AM39" s="298"/>
      <c r="AN39" s="169"/>
      <c r="AO39" s="87"/>
      <c r="AP39" s="324"/>
      <c r="AQ39" s="169"/>
      <c r="AR39" s="323"/>
      <c r="AS39" s="323"/>
      <c r="AT39" s="322"/>
      <c r="AU39" s="323"/>
      <c r="AV39" s="323"/>
      <c r="AW39" s="95"/>
      <c r="AX39" s="92"/>
      <c r="AY39" s="26"/>
      <c r="AZ39" s="87"/>
      <c r="BA39" s="324"/>
      <c r="BB39" s="325">
        <f t="shared" si="282"/>
        <v>0</v>
      </c>
      <c r="BC39" s="326">
        <f t="shared" si="283"/>
        <v>0</v>
      </c>
      <c r="BD39" s="326"/>
      <c r="BE39" s="322" t="str">
        <f t="shared" si="284"/>
        <v>F</v>
      </c>
      <c r="BF39" s="323">
        <f t="shared" si="285"/>
        <v>0</v>
      </c>
      <c r="BG39" s="327" t="str">
        <f t="shared" si="286"/>
        <v>0.0</v>
      </c>
      <c r="BH39" s="97"/>
      <c r="BI39" s="92"/>
      <c r="BJ39" s="26"/>
      <c r="BK39" s="87"/>
      <c r="BL39" s="324"/>
      <c r="BM39" s="325">
        <f t="shared" si="287"/>
        <v>0</v>
      </c>
      <c r="BN39" s="326">
        <f t="shared" si="288"/>
        <v>0</v>
      </c>
      <c r="BO39" s="326"/>
      <c r="BP39" s="322" t="str">
        <f t="shared" si="289"/>
        <v>F</v>
      </c>
      <c r="BQ39" s="323">
        <f t="shared" si="290"/>
        <v>0</v>
      </c>
      <c r="BR39" s="327" t="str">
        <f t="shared" si="291"/>
        <v>0.0</v>
      </c>
      <c r="BS39" s="97"/>
      <c r="BT39" s="92"/>
      <c r="BU39" s="328">
        <f>AA39+AL39+AW39+BH39+BS39</f>
        <v>0</v>
      </c>
      <c r="BV39" s="329" t="e">
        <f>(Y39*AA39+AJ39*AL39+AU39*AW39+BF39*BH39+BQ39*BS39)/BU39</f>
        <v>#DIV/0!</v>
      </c>
      <c r="BW39" s="330" t="e">
        <f>TEXT(BV39,"0.00")</f>
        <v>#DIV/0!</v>
      </c>
      <c r="BX39" s="331" t="e">
        <f>IF(AND(BV39&lt;0.8),"Cảnh báo KQHT","Lên lớp")</f>
        <v>#DIV/0!</v>
      </c>
      <c r="BY39" s="332">
        <f>AB39+AM39+AX39+BI39+BT39</f>
        <v>0</v>
      </c>
      <c r="BZ39" s="333" t="e">
        <f xml:space="preserve"> (Y39*AB39+AJ39*AM39+AU39*AX39+BF39*BI39+BQ39*BT39)/BY39</f>
        <v>#DIV/0!</v>
      </c>
      <c r="CA39" s="334" t="e">
        <f>IF(AND(BZ39&lt;1.2),"Cảnh báo KQHT","Lên lớp")</f>
        <v>#DIV/0!</v>
      </c>
      <c r="KF39" s="742"/>
    </row>
    <row r="40" spans="1:430" ht="18.75" customHeight="1">
      <c r="A40" s="108">
        <v>28</v>
      </c>
      <c r="B40" s="109" t="s">
        <v>156</v>
      </c>
      <c r="C40" s="113" t="s">
        <v>328</v>
      </c>
      <c r="D40" s="159" t="s">
        <v>196</v>
      </c>
      <c r="E40" s="160" t="s">
        <v>32</v>
      </c>
      <c r="F40" s="60" t="s">
        <v>440</v>
      </c>
      <c r="G40" s="161" t="s">
        <v>247</v>
      </c>
      <c r="H40" s="166" t="s">
        <v>8</v>
      </c>
      <c r="I40" s="111" t="s">
        <v>385</v>
      </c>
      <c r="J40" s="9"/>
      <c r="K40" s="9"/>
      <c r="L40" s="22"/>
      <c r="M40" s="20"/>
      <c r="N40" s="9"/>
      <c r="O40" s="9"/>
      <c r="P40" s="22"/>
      <c r="Q40" s="82"/>
      <c r="R40" s="26">
        <v>0</v>
      </c>
      <c r="S40" s="13"/>
      <c r="T40" s="14"/>
      <c r="U40" s="11">
        <f>ROUND((R40*0.4+S40*0.6),1)</f>
        <v>0</v>
      </c>
      <c r="V40" s="16">
        <f>ROUND(MAX((R40*0.4+S40*0.6),(R40*0.4+T40*0.6)),1)</f>
        <v>0</v>
      </c>
      <c r="W40" s="16"/>
      <c r="X40" s="22" t="str">
        <f>IF(V40&gt;=8.5,"A",IF(V40&gt;=8,"B+",IF(V40&gt;=7,"B",IF(V40&gt;=6.5,"C+",IF(V40&gt;=5.5,"C",IF(V40&gt;=5,"D+",IF(V40&gt;=4,"D","F")))))))</f>
        <v>F</v>
      </c>
      <c r="Y40" s="20">
        <f>IF(X40="A",4,IF(X40="B+",3.5,IF(X40="B",3,IF(X40="C+",2.5,IF(X40="C",2,IF(X40="D+",1.5,IF(X40="D",1,0)))))))</f>
        <v>0</v>
      </c>
      <c r="Z40" s="39" t="str">
        <f>TEXT(Y40,"0.0")</f>
        <v>0.0</v>
      </c>
      <c r="AA40" s="46">
        <v>2</v>
      </c>
      <c r="AB40" s="8"/>
      <c r="AC40" s="26">
        <v>0</v>
      </c>
      <c r="AD40" s="13"/>
      <c r="AE40" s="14"/>
      <c r="AF40" s="11">
        <f t="shared" si="277"/>
        <v>0</v>
      </c>
      <c r="AG40" s="16">
        <f t="shared" si="278"/>
        <v>0</v>
      </c>
      <c r="AH40" s="16"/>
      <c r="AI40" s="22" t="str">
        <f t="shared" si="279"/>
        <v>F</v>
      </c>
      <c r="AJ40" s="20">
        <f t="shared" si="280"/>
        <v>0</v>
      </c>
      <c r="AK40" s="39" t="str">
        <f t="shared" si="281"/>
        <v>0.0</v>
      </c>
      <c r="AL40" s="8">
        <v>3</v>
      </c>
      <c r="AM40" s="92"/>
      <c r="AN40" s="26">
        <v>0</v>
      </c>
      <c r="AO40" s="13"/>
      <c r="AP40" s="14"/>
      <c r="AQ40" s="11">
        <f>ROUND((AN40*0.4+AO40*0.6),1)</f>
        <v>0</v>
      </c>
      <c r="AR40" s="16">
        <f>ROUND(MAX((AN40*0.4+AO40*0.6),(AN40*0.4+AP40*0.6)),1)</f>
        <v>0</v>
      </c>
      <c r="AS40" s="16"/>
      <c r="AT40" s="22" t="str">
        <f>IF(AR40&gt;=8.5,"A",IF(AR40&gt;=8,"B+",IF(AR40&gt;=7,"B",IF(AR40&gt;=6.5,"C+",IF(AR40&gt;=5.5,"C",IF(AR40&gt;=5,"D+",IF(AR40&gt;=4,"D","F")))))))</f>
        <v>F</v>
      </c>
      <c r="AU40" s="20">
        <f>IF(AT40="A",4,IF(AT40="B+",3.5,IF(AT40="B",3,IF(AT40="C+",2.5,IF(AT40="C",2,IF(AT40="D+",1.5,IF(AT40="D",1,0)))))))</f>
        <v>0</v>
      </c>
      <c r="AV40" s="39" t="str">
        <f>TEXT(AU40,"0.0")</f>
        <v>0.0</v>
      </c>
      <c r="AW40" s="8">
        <v>3</v>
      </c>
      <c r="AX40" s="95"/>
      <c r="AY40" s="26"/>
      <c r="AZ40" s="28"/>
      <c r="BA40" s="29"/>
      <c r="BB40" s="11">
        <f t="shared" si="282"/>
        <v>0</v>
      </c>
      <c r="BC40" s="16">
        <f t="shared" si="283"/>
        <v>0</v>
      </c>
      <c r="BD40" s="16"/>
      <c r="BE40" s="22" t="str">
        <f t="shared" si="284"/>
        <v>F</v>
      </c>
      <c r="BF40" s="20">
        <f t="shared" si="285"/>
        <v>0</v>
      </c>
      <c r="BG40" s="39" t="str">
        <f t="shared" si="286"/>
        <v>0.0</v>
      </c>
      <c r="BH40" s="46">
        <v>3</v>
      </c>
      <c r="BI40" s="92"/>
      <c r="BJ40" s="26">
        <v>0</v>
      </c>
      <c r="BK40" s="13"/>
      <c r="BL40" s="14"/>
      <c r="BM40" s="11">
        <f t="shared" si="287"/>
        <v>0</v>
      </c>
      <c r="BN40" s="16">
        <f t="shared" si="288"/>
        <v>0</v>
      </c>
      <c r="BO40" s="16"/>
      <c r="BP40" s="22" t="str">
        <f t="shared" si="289"/>
        <v>F</v>
      </c>
      <c r="BQ40" s="20">
        <f t="shared" si="290"/>
        <v>0</v>
      </c>
      <c r="BR40" s="39" t="str">
        <f t="shared" si="291"/>
        <v>0.0</v>
      </c>
      <c r="BS40" s="46">
        <v>5</v>
      </c>
      <c r="BT40" s="92"/>
      <c r="BU40" s="265"/>
      <c r="BV40" s="35"/>
      <c r="BW40" s="36"/>
      <c r="BX40" s="37"/>
      <c r="BY40" s="60"/>
      <c r="BZ40" s="60"/>
    </row>
    <row r="41" spans="1:430">
      <c r="A41" s="108">
        <v>33</v>
      </c>
      <c r="B41" s="109" t="s">
        <v>156</v>
      </c>
      <c r="C41" s="230" t="s">
        <v>344</v>
      </c>
      <c r="D41" s="231" t="s">
        <v>345</v>
      </c>
      <c r="E41" s="232" t="s">
        <v>16</v>
      </c>
      <c r="F41" s="60" t="s">
        <v>440</v>
      </c>
      <c r="G41" s="203" t="s">
        <v>353</v>
      </c>
      <c r="H41" s="237" t="s">
        <v>8</v>
      </c>
      <c r="I41" s="251" t="s">
        <v>354</v>
      </c>
      <c r="J41" s="9"/>
      <c r="K41" s="9"/>
      <c r="L41" s="22"/>
      <c r="M41" s="20"/>
      <c r="N41" s="9"/>
      <c r="O41" s="9"/>
      <c r="P41" s="22"/>
      <c r="Q41" s="20"/>
      <c r="R41" s="66"/>
      <c r="S41" s="13"/>
      <c r="T41" s="14"/>
      <c r="U41" s="17"/>
      <c r="V41" s="18"/>
      <c r="W41" s="18"/>
      <c r="X41" s="22"/>
      <c r="Y41" s="20"/>
      <c r="Z41" s="20"/>
      <c r="AA41" s="46"/>
      <c r="AB41" s="97"/>
      <c r="AC41" s="66"/>
      <c r="AD41" s="79"/>
      <c r="AE41" s="45"/>
      <c r="AF41" s="11">
        <f t="shared" si="277"/>
        <v>0</v>
      </c>
      <c r="AG41" s="16">
        <f t="shared" si="278"/>
        <v>0</v>
      </c>
      <c r="AH41" s="16"/>
      <c r="AI41" s="22" t="str">
        <f t="shared" si="279"/>
        <v>F</v>
      </c>
      <c r="AJ41" s="20">
        <f t="shared" si="280"/>
        <v>0</v>
      </c>
      <c r="AK41" s="39" t="str">
        <f t="shared" si="281"/>
        <v>0.0</v>
      </c>
      <c r="AL41" s="8">
        <v>3</v>
      </c>
      <c r="AM41" s="97"/>
      <c r="AN41" s="66"/>
      <c r="AO41" s="13"/>
      <c r="AP41" s="14"/>
      <c r="AQ41" s="17"/>
      <c r="AR41" s="18"/>
      <c r="AS41" s="18"/>
      <c r="AT41" s="22"/>
      <c r="AU41" s="20"/>
      <c r="AV41" s="20"/>
      <c r="AW41" s="46"/>
      <c r="AX41" s="95"/>
      <c r="AY41" s="27"/>
      <c r="AZ41" s="28"/>
      <c r="BA41" s="29"/>
      <c r="BB41" s="11">
        <f t="shared" si="282"/>
        <v>0</v>
      </c>
      <c r="BC41" s="16">
        <f t="shared" si="283"/>
        <v>0</v>
      </c>
      <c r="BD41" s="16"/>
      <c r="BE41" s="22" t="str">
        <f t="shared" si="284"/>
        <v>F</v>
      </c>
      <c r="BF41" s="20">
        <f t="shared" si="285"/>
        <v>0</v>
      </c>
      <c r="BG41" s="39" t="str">
        <f t="shared" si="286"/>
        <v>0.0</v>
      </c>
      <c r="BH41" s="46">
        <v>3</v>
      </c>
      <c r="BI41" s="92"/>
      <c r="BJ41" s="12"/>
      <c r="BK41" s="13"/>
      <c r="BL41" s="14"/>
      <c r="BM41" s="11">
        <f t="shared" si="287"/>
        <v>0</v>
      </c>
      <c r="BN41" s="16">
        <f t="shared" si="288"/>
        <v>0</v>
      </c>
      <c r="BO41" s="16"/>
      <c r="BP41" s="22" t="str">
        <f t="shared" si="289"/>
        <v>F</v>
      </c>
      <c r="BQ41" s="20">
        <f t="shared" si="290"/>
        <v>0</v>
      </c>
      <c r="BR41" s="39" t="str">
        <f t="shared" si="291"/>
        <v>0.0</v>
      </c>
      <c r="BS41" s="46"/>
      <c r="BT41" s="92"/>
      <c r="BU41" s="263"/>
      <c r="BV41" s="35"/>
      <c r="BW41" s="36"/>
      <c r="BX41" s="45"/>
      <c r="BY41" s="99"/>
      <c r="BZ41" s="100"/>
    </row>
    <row r="42" spans="1:430">
      <c r="A42" s="170">
        <v>35</v>
      </c>
      <c r="B42" s="171" t="s">
        <v>156</v>
      </c>
      <c r="C42" s="211" t="s">
        <v>349</v>
      </c>
      <c r="D42" s="244" t="s">
        <v>350</v>
      </c>
      <c r="E42" s="245" t="s">
        <v>13</v>
      </c>
      <c r="F42" s="60" t="s">
        <v>440</v>
      </c>
      <c r="G42" s="250" t="s">
        <v>356</v>
      </c>
      <c r="H42" s="246" t="s">
        <v>8</v>
      </c>
      <c r="I42" s="252" t="s">
        <v>357</v>
      </c>
      <c r="J42" s="88"/>
      <c r="K42" s="88"/>
      <c r="L42" s="179"/>
      <c r="M42" s="180"/>
      <c r="N42" s="88"/>
      <c r="O42" s="88"/>
      <c r="P42" s="179"/>
      <c r="Q42" s="180"/>
      <c r="R42" s="189"/>
      <c r="S42" s="183"/>
      <c r="T42" s="184"/>
      <c r="U42" s="11"/>
      <c r="V42" s="16"/>
      <c r="W42" s="16"/>
      <c r="X42" s="179"/>
      <c r="Y42" s="180"/>
      <c r="Z42" s="180"/>
      <c r="AA42" s="185"/>
      <c r="AB42" s="188"/>
      <c r="AC42" s="194"/>
      <c r="AD42" s="194"/>
      <c r="AE42" s="195"/>
      <c r="AF42" s="11">
        <f t="shared" si="277"/>
        <v>0</v>
      </c>
      <c r="AG42" s="16">
        <f t="shared" si="278"/>
        <v>0</v>
      </c>
      <c r="AH42" s="16"/>
      <c r="AI42" s="179" t="str">
        <f t="shared" si="279"/>
        <v>F</v>
      </c>
      <c r="AJ42" s="180">
        <f t="shared" si="280"/>
        <v>0</v>
      </c>
      <c r="AK42" s="180" t="str">
        <f t="shared" si="281"/>
        <v>0.0</v>
      </c>
      <c r="AL42" s="192">
        <v>3</v>
      </c>
      <c r="AM42" s="188"/>
      <c r="AN42" s="189"/>
      <c r="AO42" s="183"/>
      <c r="AP42" s="184"/>
      <c r="AQ42" s="11"/>
      <c r="AR42" s="16"/>
      <c r="AS42" s="16"/>
      <c r="AT42" s="179"/>
      <c r="AU42" s="180"/>
      <c r="AV42" s="180"/>
      <c r="AW42" s="185"/>
      <c r="AX42" s="196"/>
      <c r="AY42" s="27"/>
      <c r="AZ42" s="28"/>
      <c r="BA42" s="29"/>
      <c r="BB42" s="11">
        <f t="shared" si="282"/>
        <v>0</v>
      </c>
      <c r="BC42" s="16">
        <f t="shared" si="283"/>
        <v>0</v>
      </c>
      <c r="BD42" s="16"/>
      <c r="BE42" s="22" t="str">
        <f t="shared" si="284"/>
        <v>F</v>
      </c>
      <c r="BF42" s="20">
        <f t="shared" si="285"/>
        <v>0</v>
      </c>
      <c r="BG42" s="39" t="str">
        <f t="shared" si="286"/>
        <v>0.0</v>
      </c>
      <c r="BH42" s="46">
        <v>3</v>
      </c>
      <c r="BI42" s="92"/>
      <c r="BJ42" s="12"/>
      <c r="BK42" s="13"/>
      <c r="BL42" s="14"/>
      <c r="BM42" s="11">
        <f t="shared" si="287"/>
        <v>0</v>
      </c>
      <c r="BN42" s="16">
        <f t="shared" si="288"/>
        <v>0</v>
      </c>
      <c r="BO42" s="16"/>
      <c r="BP42" s="22" t="str">
        <f t="shared" si="289"/>
        <v>F</v>
      </c>
      <c r="BQ42" s="20">
        <f t="shared" si="290"/>
        <v>0</v>
      </c>
      <c r="BR42" s="39" t="str">
        <f t="shared" si="291"/>
        <v>0.0</v>
      </c>
      <c r="BS42" s="46"/>
      <c r="BT42" s="92"/>
      <c r="BU42" s="264"/>
      <c r="BV42" s="190"/>
      <c r="BW42" s="191"/>
      <c r="BX42" s="195"/>
      <c r="BY42" s="99"/>
      <c r="BZ42" s="100"/>
    </row>
  </sheetData>
  <autoFilter ref="A1:QN26"/>
  <conditionalFormatting sqref="J36:Q42 J1:Q1 L17:M30 J2:J25 L2:N25 L33:N33 P2:Q30 P33:Q33 J33:J34 L34:Q34">
    <cfRule type="cellIs" dxfId="12" priority="113" stopIfTrue="1" operator="lessThan">
      <formula>4.95</formula>
    </cfRule>
  </conditionalFormatting>
  <conditionalFormatting sqref="V40:Y40 V41:Z65537 V39:Z39 V37:Y38 AR36:AS42 FQ36:FR36 EU36:EV37 V36:W36 CG36:CH37 CR36:CS37 DC36:DD37 DN36:DO37 DY36:DZ37 EJ36:EK37 AR34:AS34 FQ34:FR34 EU34:EV34 CG34:CH34 CR34:CS34 DC34:DD34 DN34:DO34 DY34:DZ34 EJ34:EK34 IP34:IQ34 GB34:GC34 GM34:GN34 GX34:GY34 HI34:HJ34 HT34:HU34 IE34:IF34 V35:Z35 KJ2:KJ30 KJ33 X10:Y25 AG34:AH42 AR33 BC34:BD42 BN34:BO42 CG2:CG30 CG33 CR2:CR30 CR33 DC2:DC30 DC33 DN2:DN30 DN33 DY2:DY30 DY33 EJ2:EJ30 EJ33 EU2:EU30 EU33 FQ2:FQ30 FQ33 GB2:GB30 GB33 GM2:GM30 GM33 GX2:GX30 GX33 HI2:HI30 HI33 HT2:HT30 HT33 IE2:IE30 IE33 IP2:IP30 IP33 JN2:JN30 JN33 JY2:JY30 JY33 KU2:KU30 KU33 LF2:LF30 LF33 LQ2:LQ30 LQ33 BO31:BO32 BN2:BN33 BD31:BD32 BC2:BC33 AH31:AH32 AG2:AG33 V2:V33 X26:Z32 W31:W32 V34:W34 MB2:MB30 MB33 NA2:NA30 NA33 NL2:NL30 NL33 NW33 OS33 AR1:AV1 FQ1:FU1 EU1:EY1 V1:Z1 CG1:CK1 CR1:CV1 DC1:DG1 DN1:DR1 DY1:EC1 EJ1:EN1 IP1:IT1 GB1:GF1 GM1:GQ1 GX1:HB1 HI1:HM1 HT1:HX1 IE1:II1 BN1:BR1 AG1:AK1 BC1:BG1 LF1:LJ1 JY1:KC1 KJ1:KN1 JN1:JR1 LQ1:LU1 J1:Q1 KU1:KY1 MB1:MF1 NA1:NE1 NL1:NP1 NW1:OA1 OH1:OL1 OS1:OW1 OH33 NW2:NW30 NX27:NX30 AR2:AR26 OS2:OS26 OH2:OH26 PS1:PW1 PS2:PS26 QD1:QF1">
    <cfRule type="cellIs" dxfId="11" priority="70" operator="lessThan">
      <formula>3.95</formula>
    </cfRule>
  </conditionalFormatting>
  <pageMargins left="0" right="0" top="0" bottom="0" header="0.3" footer="0.3"/>
  <pageSetup paperSize="9" scale="85" orientation="landscape" r:id="rId1"/>
</worksheet>
</file>

<file path=xl/worksheets/sheet5.xml><?xml version="1.0" encoding="utf-8"?>
<worksheet xmlns="http://schemas.openxmlformats.org/spreadsheetml/2006/main" xmlns:r="http://schemas.openxmlformats.org/officeDocument/2006/relationships">
  <dimension ref="A1:AY20"/>
  <sheetViews>
    <sheetView topLeftCell="C10" zoomScaleNormal="100" workbookViewId="0">
      <selection activeCell="E22" sqref="E22"/>
    </sheetView>
  </sheetViews>
  <sheetFormatPr defaultRowHeight="16.5"/>
  <cols>
    <col min="1" max="1" width="6.5703125" customWidth="1"/>
    <col min="2" max="2" width="12.140625" style="25" customWidth="1"/>
    <col min="3" max="3" width="14.85546875" style="25" customWidth="1"/>
    <col min="4" max="4" width="25.42578125" style="25" customWidth="1"/>
    <col min="5" max="5" width="12" style="25" customWidth="1"/>
    <col min="6" max="6" width="12" hidden="1" customWidth="1"/>
    <col min="7" max="7" width="14.85546875" customWidth="1"/>
    <col min="8" max="8" width="8.85546875" hidden="1" customWidth="1"/>
    <col min="9" max="9" width="28" hidden="1" customWidth="1"/>
    <col min="10" max="10" width="49.28515625" customWidth="1"/>
    <col min="11" max="11" width="6.5703125" customWidth="1"/>
    <col min="12" max="18" width="4.7109375" customWidth="1"/>
    <col min="19" max="24" width="4.85546875" customWidth="1"/>
    <col min="25" max="35" width="4.5703125" customWidth="1"/>
    <col min="36" max="37" width="5.28515625" customWidth="1"/>
    <col min="38" max="38" width="4.5703125" customWidth="1"/>
    <col min="39" max="39" width="4.85546875" customWidth="1"/>
    <col min="40" max="40" width="5.7109375" customWidth="1"/>
    <col min="41" max="41" width="5.140625" customWidth="1"/>
    <col min="42" max="42" width="5.28515625" customWidth="1"/>
    <col min="43" max="43" width="5.140625" customWidth="1"/>
    <col min="44" max="51" width="4.42578125" customWidth="1"/>
  </cols>
  <sheetData>
    <row r="1" spans="1:51" ht="27" customHeight="1">
      <c r="A1" s="267"/>
      <c r="B1" s="267"/>
      <c r="C1" s="267"/>
      <c r="D1" s="267"/>
      <c r="E1" s="267"/>
      <c r="F1" s="267"/>
      <c r="G1" s="267"/>
      <c r="H1" s="267"/>
      <c r="I1" s="267"/>
      <c r="J1" s="267"/>
      <c r="K1" s="525">
        <f>SUM(L1:AY1)</f>
        <v>102</v>
      </c>
      <c r="L1" s="267">
        <v>2</v>
      </c>
      <c r="M1" s="267">
        <v>3</v>
      </c>
      <c r="N1" s="527">
        <v>2</v>
      </c>
      <c r="O1" s="527">
        <v>3</v>
      </c>
      <c r="P1" s="527">
        <v>3</v>
      </c>
      <c r="Q1" s="527">
        <v>3</v>
      </c>
      <c r="R1" s="527">
        <v>5</v>
      </c>
      <c r="S1" s="528">
        <v>2</v>
      </c>
      <c r="T1" s="528">
        <v>4</v>
      </c>
      <c r="U1" s="528">
        <v>3</v>
      </c>
      <c r="V1" s="527">
        <v>3</v>
      </c>
      <c r="W1" s="527">
        <v>3</v>
      </c>
      <c r="X1" s="527">
        <v>2</v>
      </c>
      <c r="Y1" s="610">
        <v>4</v>
      </c>
      <c r="Z1" s="610">
        <v>2</v>
      </c>
      <c r="AA1" s="610">
        <v>2</v>
      </c>
      <c r="AB1" s="610">
        <v>2</v>
      </c>
      <c r="AC1" s="610">
        <v>2</v>
      </c>
      <c r="AD1" s="610">
        <v>3</v>
      </c>
      <c r="AE1" s="610">
        <v>2</v>
      </c>
      <c r="AF1" s="610">
        <v>3</v>
      </c>
      <c r="AG1" s="610">
        <v>1</v>
      </c>
      <c r="AH1" s="610">
        <v>2</v>
      </c>
      <c r="AI1" s="610">
        <v>1</v>
      </c>
      <c r="AJ1" s="610">
        <v>2</v>
      </c>
      <c r="AK1" s="610">
        <v>1</v>
      </c>
      <c r="AL1" s="610">
        <v>2</v>
      </c>
      <c r="AM1" s="610">
        <v>3</v>
      </c>
      <c r="AN1" s="610">
        <v>3</v>
      </c>
      <c r="AO1" s="610">
        <v>1</v>
      </c>
      <c r="AP1" s="610">
        <v>4</v>
      </c>
      <c r="AQ1" s="610">
        <v>1</v>
      </c>
      <c r="AR1" s="610">
        <v>4</v>
      </c>
      <c r="AS1" s="610">
        <v>2</v>
      </c>
      <c r="AT1" s="610">
        <v>2</v>
      </c>
      <c r="AU1" s="610">
        <v>2</v>
      </c>
      <c r="AV1" s="610">
        <v>2</v>
      </c>
      <c r="AW1" s="610">
        <v>2</v>
      </c>
      <c r="AX1" s="610">
        <v>4</v>
      </c>
      <c r="AY1" s="610">
        <v>5</v>
      </c>
    </row>
    <row r="2" spans="1:51" ht="139.5" customHeight="1">
      <c r="A2" s="268" t="s">
        <v>0</v>
      </c>
      <c r="B2" s="269" t="s">
        <v>2</v>
      </c>
      <c r="C2" s="269" t="s">
        <v>1</v>
      </c>
      <c r="D2" s="269" t="s">
        <v>3</v>
      </c>
      <c r="E2" s="270" t="s">
        <v>4</v>
      </c>
      <c r="F2" s="271"/>
      <c r="G2" s="268" t="s">
        <v>5</v>
      </c>
      <c r="H2" s="268" t="s">
        <v>7</v>
      </c>
      <c r="I2" s="268" t="s">
        <v>6</v>
      </c>
      <c r="J2" s="272" t="s">
        <v>432</v>
      </c>
      <c r="K2" s="272" t="s">
        <v>433</v>
      </c>
      <c r="L2" s="526" t="s">
        <v>870</v>
      </c>
      <c r="M2" s="526" t="s">
        <v>891</v>
      </c>
      <c r="N2" s="522" t="s">
        <v>45</v>
      </c>
      <c r="O2" s="522" t="s">
        <v>82</v>
      </c>
      <c r="P2" s="522" t="s">
        <v>65</v>
      </c>
      <c r="Q2" s="522" t="s">
        <v>57</v>
      </c>
      <c r="R2" s="522" t="s">
        <v>60</v>
      </c>
      <c r="S2" s="609" t="s">
        <v>526</v>
      </c>
      <c r="T2" s="609" t="s">
        <v>559</v>
      </c>
      <c r="U2" s="609" t="s">
        <v>568</v>
      </c>
      <c r="V2" s="609" t="s">
        <v>68</v>
      </c>
      <c r="W2" s="609" t="s">
        <v>616</v>
      </c>
      <c r="X2" s="609" t="s">
        <v>631</v>
      </c>
      <c r="Y2" s="609" t="s">
        <v>835</v>
      </c>
      <c r="Z2" s="609" t="s">
        <v>876</v>
      </c>
      <c r="AA2" s="609" t="s">
        <v>689</v>
      </c>
      <c r="AB2" s="609" t="s">
        <v>720</v>
      </c>
      <c r="AC2" s="609" t="s">
        <v>762</v>
      </c>
      <c r="AD2" s="609" t="s">
        <v>778</v>
      </c>
      <c r="AE2" s="609" t="s">
        <v>786</v>
      </c>
      <c r="AF2" s="609" t="s">
        <v>811</v>
      </c>
      <c r="AG2" s="609" t="s">
        <v>843</v>
      </c>
      <c r="AH2" s="609" t="s">
        <v>851</v>
      </c>
      <c r="AI2" s="920" t="s">
        <v>908</v>
      </c>
      <c r="AJ2" s="609" t="s">
        <v>1017</v>
      </c>
      <c r="AK2" s="609" t="s">
        <v>1072</v>
      </c>
      <c r="AL2" s="609" t="s">
        <v>1022</v>
      </c>
      <c r="AM2" s="609" t="s">
        <v>1028</v>
      </c>
      <c r="AN2" s="609" t="s">
        <v>1037</v>
      </c>
      <c r="AO2" s="609" t="s">
        <v>1056</v>
      </c>
      <c r="AP2" s="609" t="s">
        <v>1114</v>
      </c>
      <c r="AQ2" s="609" t="s">
        <v>1064</v>
      </c>
      <c r="AR2" s="1092" t="s">
        <v>1204</v>
      </c>
      <c r="AS2" s="1092" t="s">
        <v>1212</v>
      </c>
      <c r="AT2" s="1092" t="s">
        <v>1220</v>
      </c>
      <c r="AU2" s="1092" t="s">
        <v>1228</v>
      </c>
      <c r="AV2" s="1092" t="s">
        <v>1236</v>
      </c>
      <c r="AW2" s="1092" t="s">
        <v>1244</v>
      </c>
      <c r="AX2" s="1092" t="s">
        <v>1252</v>
      </c>
      <c r="AY2" s="1199" t="s">
        <v>1444</v>
      </c>
    </row>
    <row r="3" spans="1:51" s="62" customFormat="1" ht="55.5" customHeight="1">
      <c r="A3" s="108">
        <v>2</v>
      </c>
      <c r="B3" s="127" t="s">
        <v>251</v>
      </c>
      <c r="C3" s="65" t="s">
        <v>280</v>
      </c>
      <c r="D3" s="128" t="s">
        <v>253</v>
      </c>
      <c r="E3" s="129" t="s">
        <v>254</v>
      </c>
      <c r="F3" s="130"/>
      <c r="G3" s="131" t="s">
        <v>37</v>
      </c>
      <c r="H3" s="131" t="s">
        <v>8</v>
      </c>
      <c r="I3" s="779" t="s">
        <v>389</v>
      </c>
      <c r="J3" s="273" t="str">
        <f>IF(L3="x",$L$2&amp;",",)&amp;IF(M3="x",$M$2&amp;",",)&amp;IF(N3="x",$N$2&amp;",",)&amp;IF(O3="x",$O$2&amp;",",)&amp;IF(P3="x",$P$2&amp;",",)&amp;IF(Q3="x",$Q$2&amp;",",)&amp;IF(R3="x",$R$2&amp;",",)&amp;IF(S3="x",$S$2&amp;",",)&amp;IF(T3="x",$T$2&amp;",",)&amp;IF(U3="x",$U$2&amp;",",)&amp;IF(V3="x",$V$2&amp;",",)&amp;IF(W3="x",$W$2&amp;",",)&amp;IF(X3="x",$X$2&amp;",",)&amp;IF(Y3="x",$Y$2&amp;",",)&amp;IF(Z3="x",$Z$2&amp;",",)&amp;IF(AA3="x",$AA$2&amp;",",)&amp;IF(AB3="x",$AB$2&amp;",",)&amp;IF(AC3="x",$AC$2&amp;",",)&amp;IF(AD3="x",$AD$2&amp;",",)&amp;IF(AE3="x",$AE$2&amp;",",)&amp;IF(AF3="x",$AF$2&amp;",",)&amp;IF(AG3="x",$AG$2&amp;",",)&amp;IF(AH3="x",$AH$2&amp;",",)&amp;IF(AI3="x",$AI$2&amp;",",)&amp;IF(AJ3="x",$AJ$2&amp;",",)&amp;IF(AK3="x",$AK$2&amp;",",)&amp;IF(AL3="x",$AL$2&amp;",",)&amp;IF(AM3="x",$AM$2&amp;",",)&amp;IF(AN3="x",$AN$2&amp;",",)&amp;IF(AO3="x",$AO$2&amp;",",)&amp;IF(AP3="x",$AP$2&amp;",",)&amp;IF(AQ3="x",$AQ$2&amp;",",)&amp;IF(AR3="x",$AR$2&amp;",",)&amp;IF(AS3="x",$AS$2&amp;",",)&amp;IF(AT3="x",$AT$2&amp;",",)&amp;IF(AU3="x",$AU$2&amp;",",)&amp;IF(AV3="x",$AV$2&amp;",",)&amp;IF(AW3="x",$AW$2&amp;",",)&amp;IF(AX3="x",$AX$2&amp;",",)&amp;IF(AY3="x",$AY$2&amp;",",)</f>
        <v/>
      </c>
      <c r="K3" s="274">
        <f>SUMIF(L3:AY3,"x",$L$1:$AY$1)</f>
        <v>0</v>
      </c>
      <c r="L3" s="275" t="str">
        <f>IF('CKX17'!M2&lt;1,"x"," ")</f>
        <v xml:space="preserve"> </v>
      </c>
      <c r="M3" s="275" t="str">
        <f>IF('CKX17'!Q2&lt;1,"x"," ")</f>
        <v xml:space="preserve"> </v>
      </c>
      <c r="N3" s="275" t="str">
        <f>IF('CKX17'!Y2&lt;1,"x"," ")</f>
        <v xml:space="preserve"> </v>
      </c>
      <c r="O3" s="275" t="str">
        <f>IF('CKX17'!AJ2&lt;1,"x"," ")</f>
        <v xml:space="preserve"> </v>
      </c>
      <c r="P3" s="275" t="str">
        <f>IF('CKX17'!AU2&lt;1,"x"," ")</f>
        <v xml:space="preserve"> </v>
      </c>
      <c r="Q3" s="275" t="str">
        <f>IF('CKX17'!BF2&lt;1,"x"," ")</f>
        <v xml:space="preserve"> </v>
      </c>
      <c r="R3" s="275" t="str">
        <f>IF('CKX17'!BQ2&lt;1,"x"," ")</f>
        <v xml:space="preserve"> </v>
      </c>
      <c r="S3" s="275" t="str">
        <f>IF('CKX17'!CJ2&lt;1,"x"," ")</f>
        <v xml:space="preserve"> </v>
      </c>
      <c r="T3" s="275" t="str">
        <f>IF('CKX17'!CU2&lt;1,"x"," ")</f>
        <v xml:space="preserve"> </v>
      </c>
      <c r="U3" s="275" t="str">
        <f>IF('CKX17'!DF2&lt;1,"x"," ")</f>
        <v xml:space="preserve"> </v>
      </c>
      <c r="V3" s="275" t="str">
        <f>IF('CKX17'!DQ2&lt;1,"x"," ")</f>
        <v xml:space="preserve"> </v>
      </c>
      <c r="W3" s="275" t="str">
        <f>IF('CKX17'!EB2&lt;1,"x"," ")</f>
        <v xml:space="preserve"> </v>
      </c>
      <c r="X3" s="275" t="str">
        <f>IF('CKX17'!EM2&lt;1,"x"," ")</f>
        <v xml:space="preserve"> </v>
      </c>
      <c r="Y3" s="275" t="str">
        <f>IF('CKX17'!FI2&lt;1,"x"," ")</f>
        <v xml:space="preserve"> </v>
      </c>
      <c r="Z3" s="275" t="str">
        <f>IF('CKX17'!FT2&lt;1,"x"," ")</f>
        <v xml:space="preserve"> </v>
      </c>
      <c r="AA3" s="275" t="str">
        <f>IF('CKX17'!GE2&lt;1,"x"," ")</f>
        <v xml:space="preserve"> </v>
      </c>
      <c r="AB3" s="275" t="str">
        <f>IF('CKX17'!GP2&lt;1,"x"," ")</f>
        <v xml:space="preserve"> </v>
      </c>
      <c r="AC3" s="275" t="str">
        <f>IF('CKX17'!HA2&lt;1,"x"," ")</f>
        <v xml:space="preserve"> </v>
      </c>
      <c r="AD3" s="275" t="str">
        <f>IF('CKX17'!HL2&lt;1,"x"," ")</f>
        <v xml:space="preserve"> </v>
      </c>
      <c r="AE3" s="275" t="str">
        <f>IF('CKX17'!HW2&lt;1,"x"," ")</f>
        <v xml:space="preserve"> </v>
      </c>
      <c r="AF3" s="275" t="str">
        <f>IF('CKX17'!IH2&lt;1,"x"," ")</f>
        <v xml:space="preserve"> </v>
      </c>
      <c r="AG3" s="275" t="str">
        <f>IF('CKX17'!IS2&lt;1,"x"," ")</f>
        <v xml:space="preserve"> </v>
      </c>
      <c r="AH3" s="275" t="str">
        <f>IF('CKX17'!JJ2&lt;1,"x"," ")</f>
        <v xml:space="preserve"> </v>
      </c>
      <c r="AI3" s="275" t="str">
        <f>IF('CKX17'!JU2&lt;1,"x"," ")</f>
        <v xml:space="preserve"> </v>
      </c>
      <c r="AJ3" s="275" t="str">
        <f>IF('CKX17'!KY2&lt;1,"x"," ")</f>
        <v xml:space="preserve"> </v>
      </c>
      <c r="AK3" s="275" t="str">
        <f>IF('CKX17'!LJ2&lt;1,"x"," ")</f>
        <v xml:space="preserve"> </v>
      </c>
      <c r="AL3" s="275" t="str">
        <f>IF('CKX17'!MA2&lt;1,"x"," ")</f>
        <v xml:space="preserve"> </v>
      </c>
      <c r="AM3" s="275" t="str">
        <f>IF('CKX17'!ML2&lt;1,"x"," ")</f>
        <v xml:space="preserve"> </v>
      </c>
      <c r="AN3" s="275" t="str">
        <f>IF('CKX17'!MW2&lt;1,"x"," ")</f>
        <v xml:space="preserve"> </v>
      </c>
      <c r="AO3" s="275" t="str">
        <f>IF('CKX17'!NH2&lt;1,"x"," ")</f>
        <v xml:space="preserve"> </v>
      </c>
      <c r="AP3" s="275" t="str">
        <f>IF('CKX17'!NY2&lt;1,"x"," ")</f>
        <v xml:space="preserve"> </v>
      </c>
      <c r="AQ3" s="275" t="str">
        <f>IF('CKX17'!OJ2&lt;1,"x"," ")</f>
        <v xml:space="preserve"> </v>
      </c>
      <c r="AR3" s="275" t="str">
        <f>IF('CKX17'!PO2&lt;1,"x"," ")</f>
        <v xml:space="preserve"> </v>
      </c>
      <c r="AS3" s="275" t="str">
        <f>IF('CKX17'!PZ2&lt;1,"x"," ")</f>
        <v xml:space="preserve"> </v>
      </c>
      <c r="AT3" s="275" t="str">
        <f>IF('CKX17'!QK2&lt;1,"x"," ")</f>
        <v xml:space="preserve"> </v>
      </c>
      <c r="AU3" s="275" t="str">
        <f>IF('CKX17'!QV2&lt;1,"x"," ")</f>
        <v xml:space="preserve"> </v>
      </c>
      <c r="AV3" s="275" t="str">
        <f>IF('CKX17'!RG2&lt;1,"x"," ")</f>
        <v xml:space="preserve"> </v>
      </c>
      <c r="AW3" s="275" t="str">
        <f>IF('CKX17'!RR2&lt;1,"x"," ")</f>
        <v xml:space="preserve"> </v>
      </c>
      <c r="AX3" s="275" t="str">
        <f>IF('CKX17'!SC2&lt;1,"x"," ")</f>
        <v xml:space="preserve"> </v>
      </c>
      <c r="AY3" s="275" t="str">
        <f>IF('CKX17'!TC2&lt;1,"x"," ")</f>
        <v xml:space="preserve"> </v>
      </c>
    </row>
    <row r="4" spans="1:51" s="45" customFormat="1" ht="54" customHeight="1">
      <c r="A4" s="108">
        <v>3</v>
      </c>
      <c r="B4" s="127" t="s">
        <v>251</v>
      </c>
      <c r="C4" s="65" t="s">
        <v>281</v>
      </c>
      <c r="D4" s="128" t="s">
        <v>255</v>
      </c>
      <c r="E4" s="129" t="s">
        <v>254</v>
      </c>
      <c r="F4" s="125"/>
      <c r="G4" s="131" t="s">
        <v>202</v>
      </c>
      <c r="H4" s="131" t="s">
        <v>8</v>
      </c>
      <c r="I4" s="779" t="s">
        <v>390</v>
      </c>
      <c r="J4" s="273" t="str">
        <f t="shared" ref="J4:J20" si="0">IF(L4="x",$L$2&amp;",",)&amp;IF(M4="x",$M$2&amp;",",)&amp;IF(N4="x",$N$2&amp;",",)&amp;IF(O4="x",$O$2&amp;",",)&amp;IF(P4="x",$P$2&amp;",",)&amp;IF(Q4="x",$Q$2&amp;",",)&amp;IF(R4="x",$R$2&amp;",",)&amp;IF(S4="x",$S$2&amp;",",)&amp;IF(T4="x",$T$2&amp;",",)&amp;IF(U4="x",$U$2&amp;",",)&amp;IF(V4="x",$V$2&amp;",",)&amp;IF(W4="x",$W$2&amp;",",)&amp;IF(X4="x",$X$2&amp;",",)&amp;IF(Y4="x",$Y$2&amp;",",)&amp;IF(Z4="x",$Z$2&amp;",",)&amp;IF(AA4="x",$AA$2&amp;",",)&amp;IF(AB4="x",$AB$2&amp;",",)&amp;IF(AC4="x",$AC$2&amp;",",)&amp;IF(AD4="x",$AD$2&amp;",",)&amp;IF(AE4="x",$AE$2&amp;",",)&amp;IF(AF4="x",$AF$2&amp;",",)&amp;IF(AG4="x",$AG$2&amp;",",)&amp;IF(AH4="x",$AH$2&amp;",",)&amp;IF(AI4="x",$AI$2&amp;",",)&amp;IF(AJ4="x",$AJ$2&amp;",",)&amp;IF(AK4="x",$AK$2&amp;",",)&amp;IF(AL4="x",$AL$2&amp;",",)&amp;IF(AM4="x",$AM$2&amp;",",)&amp;IF(AN4="x",$AN$2&amp;",",)&amp;IF(AO4="x",$AO$2&amp;",",)&amp;IF(AP4="x",$AP$2&amp;",",)&amp;IF(AQ4="x",$AQ$2&amp;",",)&amp;IF(AR4="x",$AR$2&amp;",",)&amp;IF(AS4="x",$AS$2&amp;",",)&amp;IF(AT4="x",$AT$2&amp;",",)&amp;IF(AU4="x",$AU$2&amp;",",)&amp;IF(AV4="x",$AV$2&amp;",",)&amp;IF(AW4="x",$AW$2&amp;",",)&amp;IF(AX4="x",$AX$2&amp;",",)&amp;IF(AY4="x",$AY$2&amp;",",)</f>
        <v/>
      </c>
      <c r="K4" s="274">
        <f t="shared" ref="K4:K20" si="1">SUMIF(L4:AY4,"x",$L$1:$AY$1)</f>
        <v>0</v>
      </c>
      <c r="L4" s="275" t="str">
        <f>IF('CKX17'!M3&lt;1,"x"," ")</f>
        <v xml:space="preserve"> </v>
      </c>
      <c r="M4" s="275" t="str">
        <f>IF('CKX17'!Q3&lt;1,"x"," ")</f>
        <v xml:space="preserve"> </v>
      </c>
      <c r="N4" s="275" t="str">
        <f>IF('CKX17'!Y3&lt;1,"x"," ")</f>
        <v xml:space="preserve"> </v>
      </c>
      <c r="O4" s="275" t="str">
        <f>IF('CKX17'!AJ3&lt;1,"x"," ")</f>
        <v xml:space="preserve"> </v>
      </c>
      <c r="P4" s="275" t="str">
        <f>IF('CKX17'!AU3&lt;1,"x"," ")</f>
        <v xml:space="preserve"> </v>
      </c>
      <c r="Q4" s="275" t="str">
        <f>IF('CKX17'!BF3&lt;1,"x"," ")</f>
        <v xml:space="preserve"> </v>
      </c>
      <c r="R4" s="275" t="str">
        <f>IF('CKX17'!BQ3&lt;1,"x"," ")</f>
        <v xml:space="preserve"> </v>
      </c>
      <c r="S4" s="275" t="str">
        <f>IF('CKX17'!CJ3&lt;1,"x"," ")</f>
        <v xml:space="preserve"> </v>
      </c>
      <c r="T4" s="275" t="str">
        <f>IF('CKX17'!CU3&lt;1,"x"," ")</f>
        <v xml:space="preserve"> </v>
      </c>
      <c r="U4" s="275" t="str">
        <f>IF('CKX17'!DF3&lt;1,"x"," ")</f>
        <v xml:space="preserve"> </v>
      </c>
      <c r="V4" s="275" t="str">
        <f>IF('CKX17'!DQ3&lt;1,"x"," ")</f>
        <v xml:space="preserve"> </v>
      </c>
      <c r="W4" s="275" t="str">
        <f>IF('CKX17'!EB3&lt;1,"x"," ")</f>
        <v xml:space="preserve"> </v>
      </c>
      <c r="X4" s="275" t="str">
        <f>IF('CKX17'!EM3&lt;1,"x"," ")</f>
        <v xml:space="preserve"> </v>
      </c>
      <c r="Y4" s="275" t="str">
        <f>IF('CKX17'!FI3&lt;1,"x"," ")</f>
        <v xml:space="preserve"> </v>
      </c>
      <c r="Z4" s="275" t="str">
        <f>IF('CKX17'!FT3&lt;1,"x"," ")</f>
        <v xml:space="preserve"> </v>
      </c>
      <c r="AA4" s="275" t="str">
        <f>IF('CKX17'!GE3&lt;1,"x"," ")</f>
        <v xml:space="preserve"> </v>
      </c>
      <c r="AB4" s="275" t="str">
        <f>IF('CKX17'!GP3&lt;1,"x"," ")</f>
        <v xml:space="preserve"> </v>
      </c>
      <c r="AC4" s="275" t="str">
        <f>IF('CKX17'!HA3&lt;1,"x"," ")</f>
        <v xml:space="preserve"> </v>
      </c>
      <c r="AD4" s="275" t="str">
        <f>IF('CKX17'!HL3&lt;1,"x"," ")</f>
        <v xml:space="preserve"> </v>
      </c>
      <c r="AE4" s="275" t="str">
        <f>IF('CKX17'!HW3&lt;1,"x"," ")</f>
        <v xml:space="preserve"> </v>
      </c>
      <c r="AF4" s="275" t="str">
        <f>IF('CKX17'!IH3&lt;1,"x"," ")</f>
        <v xml:space="preserve"> </v>
      </c>
      <c r="AG4" s="275" t="str">
        <f>IF('CKX17'!IS3&lt;1,"x"," ")</f>
        <v xml:space="preserve"> </v>
      </c>
      <c r="AH4" s="275" t="str">
        <f>IF('CKX17'!JJ3&lt;1,"x"," ")</f>
        <v xml:space="preserve"> </v>
      </c>
      <c r="AI4" s="275" t="str">
        <f>IF('CKX17'!JU3&lt;1,"x"," ")</f>
        <v xml:space="preserve"> </v>
      </c>
      <c r="AJ4" s="275" t="str">
        <f>IF('CKX17'!KY3&lt;1,"x"," ")</f>
        <v xml:space="preserve"> </v>
      </c>
      <c r="AK4" s="275" t="str">
        <f>IF('CKX17'!LJ3&lt;1,"x"," ")</f>
        <v xml:space="preserve"> </v>
      </c>
      <c r="AL4" s="275" t="str">
        <f>IF('CKX17'!MA3&lt;1,"x"," ")</f>
        <v xml:space="preserve"> </v>
      </c>
      <c r="AM4" s="275" t="str">
        <f>IF('CKX17'!ML3&lt;1,"x"," ")</f>
        <v xml:space="preserve"> </v>
      </c>
      <c r="AN4" s="275" t="str">
        <f>IF('CKX17'!MW3&lt;1,"x"," ")</f>
        <v xml:space="preserve"> </v>
      </c>
      <c r="AO4" s="275" t="str">
        <f>IF('CKX17'!NH3&lt;1,"x"," ")</f>
        <v xml:space="preserve"> </v>
      </c>
      <c r="AP4" s="275" t="str">
        <f>IF('CKX17'!NY3&lt;1,"x"," ")</f>
        <v xml:space="preserve"> </v>
      </c>
      <c r="AQ4" s="275" t="str">
        <f>IF('CKX17'!OJ3&lt;1,"x"," ")</f>
        <v xml:space="preserve"> </v>
      </c>
      <c r="AR4" s="275" t="str">
        <f>IF('CKX17'!PO3&lt;1,"x"," ")</f>
        <v xml:space="preserve"> </v>
      </c>
      <c r="AS4" s="275" t="str">
        <f>IF('CKX17'!PZ3&lt;1,"x"," ")</f>
        <v xml:space="preserve"> </v>
      </c>
      <c r="AT4" s="275" t="str">
        <f>IF('CKX17'!QK3&lt;1,"x"," ")</f>
        <v xml:space="preserve"> </v>
      </c>
      <c r="AU4" s="275" t="str">
        <f>IF('CKX17'!QV3&lt;1,"x"," ")</f>
        <v xml:space="preserve"> </v>
      </c>
      <c r="AV4" s="275" t="str">
        <f>IF('CKX17'!RG3&lt;1,"x"," ")</f>
        <v xml:space="preserve"> </v>
      </c>
      <c r="AW4" s="275" t="str">
        <f>IF('CKX17'!RR3&lt;1,"x"," ")</f>
        <v xml:space="preserve"> </v>
      </c>
      <c r="AX4" s="275" t="str">
        <f>IF('CKX17'!SC3&lt;1,"x"," ")</f>
        <v xml:space="preserve"> </v>
      </c>
      <c r="AY4" s="275" t="str">
        <f>IF('CKX17'!TC3&lt;1,"x"," ")</f>
        <v xml:space="preserve"> </v>
      </c>
    </row>
    <row r="5" spans="1:51" s="45" customFormat="1" ht="39" customHeight="1">
      <c r="A5" s="108">
        <v>4</v>
      </c>
      <c r="B5" s="127" t="s">
        <v>251</v>
      </c>
      <c r="C5" s="65" t="s">
        <v>282</v>
      </c>
      <c r="D5" s="128" t="s">
        <v>256</v>
      </c>
      <c r="E5" s="129" t="s">
        <v>257</v>
      </c>
      <c r="F5" s="125"/>
      <c r="G5" s="131" t="s">
        <v>203</v>
      </c>
      <c r="H5" s="131" t="s">
        <v>8</v>
      </c>
      <c r="I5" s="780" t="s">
        <v>391</v>
      </c>
      <c r="J5" s="273" t="str">
        <f t="shared" si="0"/>
        <v/>
      </c>
      <c r="K5" s="274">
        <f t="shared" si="1"/>
        <v>0</v>
      </c>
      <c r="L5" s="275" t="str">
        <f>IF('CKX17'!M4&lt;1,"x"," ")</f>
        <v xml:space="preserve"> </v>
      </c>
      <c r="M5" s="275" t="str">
        <f>IF('CKX17'!Q4&lt;1,"x"," ")</f>
        <v xml:space="preserve"> </v>
      </c>
      <c r="N5" s="275" t="str">
        <f>IF('CKX17'!Y4&lt;1,"x"," ")</f>
        <v xml:space="preserve"> </v>
      </c>
      <c r="O5" s="275" t="str">
        <f>IF('CKX17'!AJ4&lt;1,"x"," ")</f>
        <v xml:space="preserve"> </v>
      </c>
      <c r="P5" s="275" t="str">
        <f>IF('CKX17'!AU4&lt;1,"x"," ")</f>
        <v xml:space="preserve"> </v>
      </c>
      <c r="Q5" s="275" t="str">
        <f>IF('CKX17'!BF4&lt;1,"x"," ")</f>
        <v xml:space="preserve"> </v>
      </c>
      <c r="R5" s="275" t="str">
        <f>IF('CKX17'!BQ4&lt;1,"x"," ")</f>
        <v xml:space="preserve"> </v>
      </c>
      <c r="S5" s="275" t="str">
        <f>IF('CKX17'!CJ4&lt;1,"x"," ")</f>
        <v xml:space="preserve"> </v>
      </c>
      <c r="T5" s="275" t="str">
        <f>IF('CKX17'!CU4&lt;1,"x"," ")</f>
        <v xml:space="preserve"> </v>
      </c>
      <c r="U5" s="275" t="str">
        <f>IF('CKX17'!DF4&lt;1,"x"," ")</f>
        <v xml:space="preserve"> </v>
      </c>
      <c r="V5" s="275" t="str">
        <f>IF('CKX17'!DQ4&lt;1,"x"," ")</f>
        <v xml:space="preserve"> </v>
      </c>
      <c r="W5" s="275" t="str">
        <f>IF('CKX17'!EB4&lt;1,"x"," ")</f>
        <v xml:space="preserve"> </v>
      </c>
      <c r="X5" s="275" t="str">
        <f>IF('CKX17'!EM4&lt;1,"x"," ")</f>
        <v xml:space="preserve"> </v>
      </c>
      <c r="Y5" s="275" t="str">
        <f>IF('CKX17'!FI4&lt;1,"x"," ")</f>
        <v xml:space="preserve"> </v>
      </c>
      <c r="Z5" s="275" t="str">
        <f>IF('CKX17'!FT4&lt;1,"x"," ")</f>
        <v xml:space="preserve"> </v>
      </c>
      <c r="AA5" s="275" t="str">
        <f>IF('CKX17'!GE4&lt;1,"x"," ")</f>
        <v xml:space="preserve"> </v>
      </c>
      <c r="AB5" s="275" t="str">
        <f>IF('CKX17'!GP4&lt;1,"x"," ")</f>
        <v xml:space="preserve"> </v>
      </c>
      <c r="AC5" s="275" t="str">
        <f>IF('CKX17'!HA4&lt;1,"x"," ")</f>
        <v xml:space="preserve"> </v>
      </c>
      <c r="AD5" s="275" t="str">
        <f>IF('CKX17'!HL4&lt;1,"x"," ")</f>
        <v xml:space="preserve"> </v>
      </c>
      <c r="AE5" s="275" t="str">
        <f>IF('CKX17'!HW4&lt;1,"x"," ")</f>
        <v xml:space="preserve"> </v>
      </c>
      <c r="AF5" s="275" t="str">
        <f>IF('CKX17'!IH4&lt;1,"x"," ")</f>
        <v xml:space="preserve"> </v>
      </c>
      <c r="AG5" s="275" t="str">
        <f>IF('CKX17'!IS4&lt;1,"x"," ")</f>
        <v xml:space="preserve"> </v>
      </c>
      <c r="AH5" s="275" t="str">
        <f>IF('CKX17'!JJ4&lt;1,"x"," ")</f>
        <v xml:space="preserve"> </v>
      </c>
      <c r="AI5" s="275" t="str">
        <f>IF('CKX17'!JU4&lt;1,"x"," ")</f>
        <v xml:space="preserve"> </v>
      </c>
      <c r="AJ5" s="275" t="str">
        <f>IF('CKX17'!KY4&lt;1,"x"," ")</f>
        <v xml:space="preserve"> </v>
      </c>
      <c r="AK5" s="275" t="str">
        <f>IF('CKX17'!LJ4&lt;1,"x"," ")</f>
        <v xml:space="preserve"> </v>
      </c>
      <c r="AL5" s="275" t="str">
        <f>IF('CKX17'!MA4&lt;1,"x"," ")</f>
        <v xml:space="preserve"> </v>
      </c>
      <c r="AM5" s="275" t="str">
        <f>IF('CKX17'!ML4&lt;1,"x"," ")</f>
        <v xml:space="preserve"> </v>
      </c>
      <c r="AN5" s="275" t="str">
        <f>IF('CKX17'!MW4&lt;1,"x"," ")</f>
        <v xml:space="preserve"> </v>
      </c>
      <c r="AO5" s="275" t="str">
        <f>IF('CKX17'!NH4&lt;1,"x"," ")</f>
        <v xml:space="preserve"> </v>
      </c>
      <c r="AP5" s="275" t="str">
        <f>IF('CKX17'!NY4&lt;1,"x"," ")</f>
        <v xml:space="preserve"> </v>
      </c>
      <c r="AQ5" s="275" t="str">
        <f>IF('CKX17'!OJ4&lt;1,"x"," ")</f>
        <v xml:space="preserve"> </v>
      </c>
      <c r="AR5" s="275" t="str">
        <f>IF('CKX17'!PO4&lt;1,"x"," ")</f>
        <v xml:space="preserve"> </v>
      </c>
      <c r="AS5" s="275" t="str">
        <f>IF('CKX17'!PZ4&lt;1,"x"," ")</f>
        <v xml:space="preserve"> </v>
      </c>
      <c r="AT5" s="275" t="str">
        <f>IF('CKX17'!QK4&lt;1,"x"," ")</f>
        <v xml:space="preserve"> </v>
      </c>
      <c r="AU5" s="275" t="str">
        <f>IF('CKX17'!QV4&lt;1,"x"," ")</f>
        <v xml:space="preserve"> </v>
      </c>
      <c r="AV5" s="275" t="str">
        <f>IF('CKX17'!RG4&lt;1,"x"," ")</f>
        <v xml:space="preserve"> </v>
      </c>
      <c r="AW5" s="275" t="str">
        <f>IF('CKX17'!RR4&lt;1,"x"," ")</f>
        <v xml:space="preserve"> </v>
      </c>
      <c r="AX5" s="275" t="str">
        <f>IF('CKX17'!SC4&lt;1,"x"," ")</f>
        <v xml:space="preserve"> </v>
      </c>
      <c r="AY5" s="275" t="str">
        <f>IF('CKX17'!TC4&lt;1,"x"," ")</f>
        <v xml:space="preserve"> </v>
      </c>
    </row>
    <row r="6" spans="1:51" s="45" customFormat="1" ht="24.75" customHeight="1">
      <c r="A6" s="108">
        <v>6</v>
      </c>
      <c r="B6" s="127" t="s">
        <v>251</v>
      </c>
      <c r="C6" s="65" t="s">
        <v>284</v>
      </c>
      <c r="D6" s="128" t="s">
        <v>19</v>
      </c>
      <c r="E6" s="129" t="s">
        <v>27</v>
      </c>
      <c r="F6" s="125"/>
      <c r="G6" s="131" t="s">
        <v>205</v>
      </c>
      <c r="H6" s="131" t="s">
        <v>224</v>
      </c>
      <c r="I6" s="780" t="s">
        <v>393</v>
      </c>
      <c r="J6" s="273" t="str">
        <f t="shared" si="0"/>
        <v/>
      </c>
      <c r="K6" s="274">
        <f t="shared" si="1"/>
        <v>0</v>
      </c>
      <c r="L6" s="275" t="str">
        <f>IF('CKX17'!M5&lt;1,"x"," ")</f>
        <v xml:space="preserve"> </v>
      </c>
      <c r="M6" s="275" t="str">
        <f>IF('CKX17'!Q5&lt;1,"x"," ")</f>
        <v xml:space="preserve"> </v>
      </c>
      <c r="N6" s="275" t="str">
        <f>IF('CKX17'!Y5&lt;1,"x"," ")</f>
        <v xml:space="preserve"> </v>
      </c>
      <c r="O6" s="275" t="str">
        <f>IF('CKX17'!AJ5&lt;1,"x"," ")</f>
        <v xml:space="preserve"> </v>
      </c>
      <c r="P6" s="275" t="str">
        <f>IF('CKX17'!AU5&lt;1,"x"," ")</f>
        <v xml:space="preserve"> </v>
      </c>
      <c r="Q6" s="275" t="str">
        <f>IF('CKX17'!BF5&lt;1,"x"," ")</f>
        <v xml:space="preserve"> </v>
      </c>
      <c r="R6" s="275" t="str">
        <f>IF('CKX17'!BQ5&lt;1,"x"," ")</f>
        <v xml:space="preserve"> </v>
      </c>
      <c r="S6" s="275" t="str">
        <f>IF('CKX17'!CJ5&lt;1,"x"," ")</f>
        <v xml:space="preserve"> </v>
      </c>
      <c r="T6" s="275" t="str">
        <f>IF('CKX17'!CU5&lt;1,"x"," ")</f>
        <v xml:space="preserve"> </v>
      </c>
      <c r="U6" s="275" t="str">
        <f>IF('CKX17'!DF5&lt;1,"x"," ")</f>
        <v xml:space="preserve"> </v>
      </c>
      <c r="V6" s="275" t="str">
        <f>IF('CKX17'!DQ5&lt;1,"x"," ")</f>
        <v xml:space="preserve"> </v>
      </c>
      <c r="W6" s="275" t="str">
        <f>IF('CKX17'!EB5&lt;1,"x"," ")</f>
        <v xml:space="preserve"> </v>
      </c>
      <c r="X6" s="275" t="str">
        <f>IF('CKX17'!EM5&lt;1,"x"," ")</f>
        <v xml:space="preserve"> </v>
      </c>
      <c r="Y6" s="275" t="str">
        <f>IF('CKX17'!FI5&lt;1,"x"," ")</f>
        <v xml:space="preserve"> </v>
      </c>
      <c r="Z6" s="275" t="str">
        <f>IF('CKX17'!FT5&lt;1,"x"," ")</f>
        <v xml:space="preserve"> </v>
      </c>
      <c r="AA6" s="275" t="str">
        <f>IF('CKX17'!GE5&lt;1,"x"," ")</f>
        <v xml:space="preserve"> </v>
      </c>
      <c r="AB6" s="275" t="str">
        <f>IF('CKX17'!GP5&lt;1,"x"," ")</f>
        <v xml:space="preserve"> </v>
      </c>
      <c r="AC6" s="275" t="str">
        <f>IF('CKX17'!HA5&lt;1,"x"," ")</f>
        <v xml:space="preserve"> </v>
      </c>
      <c r="AD6" s="275" t="str">
        <f>IF('CKX17'!HL5&lt;1,"x"," ")</f>
        <v xml:space="preserve"> </v>
      </c>
      <c r="AE6" s="275" t="str">
        <f>IF('CKX17'!HW5&lt;1,"x"," ")</f>
        <v xml:space="preserve"> </v>
      </c>
      <c r="AF6" s="275" t="str">
        <f>IF('CKX17'!IH5&lt;1,"x"," ")</f>
        <v xml:space="preserve"> </v>
      </c>
      <c r="AG6" s="275" t="str">
        <f>IF('CKX17'!IS5&lt;1,"x"," ")</f>
        <v xml:space="preserve"> </v>
      </c>
      <c r="AH6" s="275" t="str">
        <f>IF('CKX17'!JJ5&lt;1,"x"," ")</f>
        <v xml:space="preserve"> </v>
      </c>
      <c r="AI6" s="275" t="str">
        <f>IF('CKX17'!JU5&lt;1,"x"," ")</f>
        <v xml:space="preserve"> </v>
      </c>
      <c r="AJ6" s="275" t="str">
        <f>IF('CKX17'!KY5&lt;1,"x"," ")</f>
        <v xml:space="preserve"> </v>
      </c>
      <c r="AK6" s="275" t="str">
        <f>IF('CKX17'!LJ5&lt;1,"x"," ")</f>
        <v xml:space="preserve"> </v>
      </c>
      <c r="AL6" s="275" t="str">
        <f>IF('CKX17'!MA5&lt;1,"x"," ")</f>
        <v xml:space="preserve"> </v>
      </c>
      <c r="AM6" s="275" t="str">
        <f>IF('CKX17'!ML5&lt;1,"x"," ")</f>
        <v xml:space="preserve"> </v>
      </c>
      <c r="AN6" s="275" t="str">
        <f>IF('CKX17'!MW5&lt;1,"x"," ")</f>
        <v xml:space="preserve"> </v>
      </c>
      <c r="AO6" s="275" t="str">
        <f>IF('CKX17'!NH5&lt;1,"x"," ")</f>
        <v xml:space="preserve"> </v>
      </c>
      <c r="AP6" s="275" t="str">
        <f>IF('CKX17'!NY5&lt;1,"x"," ")</f>
        <v xml:space="preserve"> </v>
      </c>
      <c r="AQ6" s="275" t="str">
        <f>IF('CKX17'!OJ5&lt;1,"x"," ")</f>
        <v xml:space="preserve"> </v>
      </c>
      <c r="AR6" s="275" t="str">
        <f>IF('CKX17'!PO5&lt;1,"x"," ")</f>
        <v xml:space="preserve"> </v>
      </c>
      <c r="AS6" s="275" t="str">
        <f>IF('CKX17'!PZ5&lt;1,"x"," ")</f>
        <v xml:space="preserve"> </v>
      </c>
      <c r="AT6" s="275" t="str">
        <f>IF('CKX17'!QK5&lt;1,"x"," ")</f>
        <v xml:space="preserve"> </v>
      </c>
      <c r="AU6" s="275" t="str">
        <f>IF('CKX17'!QV5&lt;1,"x"," ")</f>
        <v xml:space="preserve"> </v>
      </c>
      <c r="AV6" s="275" t="str">
        <f>IF('CKX17'!RG5&lt;1,"x"," ")</f>
        <v xml:space="preserve"> </v>
      </c>
      <c r="AW6" s="275" t="str">
        <f>IF('CKX17'!RR5&lt;1,"x"," ")</f>
        <v xml:space="preserve"> </v>
      </c>
      <c r="AX6" s="275" t="str">
        <f>IF('CKX17'!SC5&lt;1,"x"," ")</f>
        <v xml:space="preserve"> </v>
      </c>
      <c r="AY6" s="275" t="str">
        <f>IF('CKX17'!TC5&lt;1,"x"," ")</f>
        <v xml:space="preserve"> </v>
      </c>
    </row>
    <row r="7" spans="1:51" s="45" customFormat="1" ht="67.5" customHeight="1">
      <c r="A7" s="108">
        <v>8</v>
      </c>
      <c r="B7" s="127" t="s">
        <v>251</v>
      </c>
      <c r="C7" s="65" t="s">
        <v>286</v>
      </c>
      <c r="D7" s="128" t="s">
        <v>259</v>
      </c>
      <c r="E7" s="129" t="s">
        <v>29</v>
      </c>
      <c r="F7" s="125"/>
      <c r="G7" s="131" t="s">
        <v>207</v>
      </c>
      <c r="H7" s="131" t="s">
        <v>8</v>
      </c>
      <c r="I7" s="780" t="s">
        <v>395</v>
      </c>
      <c r="J7" s="273" t="str">
        <f t="shared" si="0"/>
        <v/>
      </c>
      <c r="K7" s="274">
        <f t="shared" si="1"/>
        <v>0</v>
      </c>
      <c r="L7" s="275" t="str">
        <f>IF('CKX17'!M6&lt;1,"x"," ")</f>
        <v xml:space="preserve"> </v>
      </c>
      <c r="M7" s="275" t="str">
        <f>IF('CKX17'!Q6&lt;1,"x"," ")</f>
        <v xml:space="preserve"> </v>
      </c>
      <c r="N7" s="275" t="str">
        <f>IF('CKX17'!Y6&lt;1,"x"," ")</f>
        <v xml:space="preserve"> </v>
      </c>
      <c r="O7" s="275" t="str">
        <f>IF('CKX17'!AJ6&lt;1,"x"," ")</f>
        <v xml:space="preserve"> </v>
      </c>
      <c r="P7" s="275" t="str">
        <f>IF('CKX17'!AU6&lt;1,"x"," ")</f>
        <v xml:space="preserve"> </v>
      </c>
      <c r="Q7" s="275" t="str">
        <f>IF('CKX17'!BF6&lt;1,"x"," ")</f>
        <v xml:space="preserve"> </v>
      </c>
      <c r="R7" s="275" t="str">
        <f>IF('CKX17'!BQ6&lt;1,"x"," ")</f>
        <v xml:space="preserve"> </v>
      </c>
      <c r="S7" s="275" t="str">
        <f>IF('CKX17'!CJ6&lt;1,"x"," ")</f>
        <v xml:space="preserve"> </v>
      </c>
      <c r="T7" s="275" t="str">
        <f>IF('CKX17'!CU6&lt;1,"x"," ")</f>
        <v xml:space="preserve"> </v>
      </c>
      <c r="U7" s="275" t="str">
        <f>IF('CKX17'!DF6&lt;1,"x"," ")</f>
        <v xml:space="preserve"> </v>
      </c>
      <c r="V7" s="275" t="str">
        <f>IF('CKX17'!DQ6&lt;1,"x"," ")</f>
        <v xml:space="preserve"> </v>
      </c>
      <c r="W7" s="275" t="str">
        <f>IF('CKX17'!EB6&lt;1,"x"," ")</f>
        <v xml:space="preserve"> </v>
      </c>
      <c r="X7" s="275" t="str">
        <f>IF('CKX17'!EM6&lt;1,"x"," ")</f>
        <v xml:space="preserve"> </v>
      </c>
      <c r="Y7" s="275" t="str">
        <f>IF('CKX17'!FI6&lt;1,"x"," ")</f>
        <v xml:space="preserve"> </v>
      </c>
      <c r="Z7" s="275" t="str">
        <f>IF('CKX17'!FT6&lt;1,"x"," ")</f>
        <v xml:space="preserve"> </v>
      </c>
      <c r="AA7" s="275" t="str">
        <f>IF('CKX17'!GE6&lt;1,"x"," ")</f>
        <v xml:space="preserve"> </v>
      </c>
      <c r="AB7" s="275" t="str">
        <f>IF('CKX17'!GP6&lt;1,"x"," ")</f>
        <v xml:space="preserve"> </v>
      </c>
      <c r="AC7" s="275" t="str">
        <f>IF('CKX17'!HA6&lt;1,"x"," ")</f>
        <v xml:space="preserve"> </v>
      </c>
      <c r="AD7" s="275" t="str">
        <f>IF('CKX17'!HL6&lt;1,"x"," ")</f>
        <v xml:space="preserve"> </v>
      </c>
      <c r="AE7" s="275" t="str">
        <f>IF('CKX17'!HW6&lt;1,"x"," ")</f>
        <v xml:space="preserve"> </v>
      </c>
      <c r="AF7" s="275" t="str">
        <f>IF('CKX17'!IH6&lt;1,"x"," ")</f>
        <v xml:space="preserve"> </v>
      </c>
      <c r="AG7" s="275" t="str">
        <f>IF('CKX17'!IS6&lt;1,"x"," ")</f>
        <v xml:space="preserve"> </v>
      </c>
      <c r="AH7" s="275" t="str">
        <f>IF('CKX17'!JJ6&lt;1,"x"," ")</f>
        <v xml:space="preserve"> </v>
      </c>
      <c r="AI7" s="275" t="str">
        <f>IF('CKX17'!JU6&lt;1,"x"," ")</f>
        <v xml:space="preserve"> </v>
      </c>
      <c r="AJ7" s="275" t="str">
        <f>IF('CKX17'!KY6&lt;1,"x"," ")</f>
        <v xml:space="preserve"> </v>
      </c>
      <c r="AK7" s="275" t="str">
        <f>IF('CKX17'!LJ6&lt;1,"x"," ")</f>
        <v xml:space="preserve"> </v>
      </c>
      <c r="AL7" s="275" t="str">
        <f>IF('CKX17'!MA6&lt;1,"x"," ")</f>
        <v xml:space="preserve"> </v>
      </c>
      <c r="AM7" s="275" t="str">
        <f>IF('CKX17'!ML6&lt;1,"x"," ")</f>
        <v xml:space="preserve"> </v>
      </c>
      <c r="AN7" s="275" t="str">
        <f>IF('CKX17'!MW6&lt;1,"x"," ")</f>
        <v xml:space="preserve"> </v>
      </c>
      <c r="AO7" s="275" t="str">
        <f>IF('CKX17'!NH6&lt;1,"x"," ")</f>
        <v xml:space="preserve"> </v>
      </c>
      <c r="AP7" s="275" t="str">
        <f>IF('CKX17'!NY6&lt;1,"x"," ")</f>
        <v xml:space="preserve"> </v>
      </c>
      <c r="AQ7" s="275" t="str">
        <f>IF('CKX17'!OJ6&lt;1,"x"," ")</f>
        <v xml:space="preserve"> </v>
      </c>
      <c r="AR7" s="275" t="str">
        <f>IF('CKX17'!PO6&lt;1,"x"," ")</f>
        <v xml:space="preserve"> </v>
      </c>
      <c r="AS7" s="275" t="str">
        <f>IF('CKX17'!PZ6&lt;1,"x"," ")</f>
        <v xml:space="preserve"> </v>
      </c>
      <c r="AT7" s="275" t="str">
        <f>IF('CKX17'!QK6&lt;1,"x"," ")</f>
        <v xml:space="preserve"> </v>
      </c>
      <c r="AU7" s="275" t="str">
        <f>IF('CKX17'!QV6&lt;1,"x"," ")</f>
        <v xml:space="preserve"> </v>
      </c>
      <c r="AV7" s="275" t="str">
        <f>IF('CKX17'!RG6&lt;1,"x"," ")</f>
        <v xml:space="preserve"> </v>
      </c>
      <c r="AW7" s="275" t="str">
        <f>IF('CKX17'!RR6&lt;1,"x"," ")</f>
        <v xml:space="preserve"> </v>
      </c>
      <c r="AX7" s="275" t="str">
        <f>IF('CKX17'!SC6&lt;1,"x"," ")</f>
        <v xml:space="preserve"> </v>
      </c>
      <c r="AY7" s="275" t="str">
        <f>IF('CKX17'!TC6&lt;1,"x"," ")</f>
        <v xml:space="preserve"> </v>
      </c>
    </row>
    <row r="8" spans="1:51" s="45" customFormat="1" ht="57" customHeight="1">
      <c r="A8" s="108">
        <v>9</v>
      </c>
      <c r="B8" s="127" t="s">
        <v>251</v>
      </c>
      <c r="C8" s="65" t="s">
        <v>287</v>
      </c>
      <c r="D8" s="128" t="s">
        <v>20</v>
      </c>
      <c r="E8" s="129" t="s">
        <v>260</v>
      </c>
      <c r="F8" s="132"/>
      <c r="G8" s="131" t="s">
        <v>208</v>
      </c>
      <c r="H8" s="131" t="s">
        <v>224</v>
      </c>
      <c r="I8" s="781" t="s">
        <v>396</v>
      </c>
      <c r="J8" s="273" t="str">
        <f t="shared" si="0"/>
        <v/>
      </c>
      <c r="K8" s="274">
        <f t="shared" si="1"/>
        <v>0</v>
      </c>
      <c r="L8" s="275" t="str">
        <f>IF('CKX17'!M7&lt;1,"x"," ")</f>
        <v xml:space="preserve"> </v>
      </c>
      <c r="M8" s="275" t="str">
        <f>IF('CKX17'!Q7&lt;1,"x"," ")</f>
        <v xml:space="preserve"> </v>
      </c>
      <c r="N8" s="275" t="str">
        <f>IF('CKX17'!Y7&lt;1,"x"," ")</f>
        <v xml:space="preserve"> </v>
      </c>
      <c r="O8" s="275" t="str">
        <f>IF('CKX17'!AJ7&lt;1,"x"," ")</f>
        <v xml:space="preserve"> </v>
      </c>
      <c r="P8" s="275" t="str">
        <f>IF('CKX17'!AU7&lt;1,"x"," ")</f>
        <v xml:space="preserve"> </v>
      </c>
      <c r="Q8" s="275" t="str">
        <f>IF('CKX17'!BF7&lt;1,"x"," ")</f>
        <v xml:space="preserve"> </v>
      </c>
      <c r="R8" s="275" t="str">
        <f>IF('CKX17'!BQ7&lt;1,"x"," ")</f>
        <v xml:space="preserve"> </v>
      </c>
      <c r="S8" s="275" t="str">
        <f>IF('CKX17'!CJ7&lt;1,"x"," ")</f>
        <v xml:space="preserve"> </v>
      </c>
      <c r="T8" s="275" t="str">
        <f>IF('CKX17'!CU7&lt;1,"x"," ")</f>
        <v xml:space="preserve"> </v>
      </c>
      <c r="U8" s="275" t="str">
        <f>IF('CKX17'!DF7&lt;1,"x"," ")</f>
        <v xml:space="preserve"> </v>
      </c>
      <c r="V8" s="275" t="str">
        <f>IF('CKX17'!DQ7&lt;1,"x"," ")</f>
        <v xml:space="preserve"> </v>
      </c>
      <c r="W8" s="275" t="str">
        <f>IF('CKX17'!EB7&lt;1,"x"," ")</f>
        <v xml:space="preserve"> </v>
      </c>
      <c r="X8" s="275" t="str">
        <f>IF('CKX17'!EM7&lt;1,"x"," ")</f>
        <v xml:space="preserve"> </v>
      </c>
      <c r="Y8" s="275" t="str">
        <f>IF('CKX17'!FI7&lt;1,"x"," ")</f>
        <v xml:space="preserve"> </v>
      </c>
      <c r="Z8" s="275" t="str">
        <f>IF('CKX17'!FT7&lt;1,"x"," ")</f>
        <v xml:space="preserve"> </v>
      </c>
      <c r="AA8" s="275" t="str">
        <f>IF('CKX17'!GE7&lt;1,"x"," ")</f>
        <v xml:space="preserve"> </v>
      </c>
      <c r="AB8" s="275" t="str">
        <f>IF('CKX17'!GP7&lt;1,"x"," ")</f>
        <v xml:space="preserve"> </v>
      </c>
      <c r="AC8" s="275" t="str">
        <f>IF('CKX17'!HA7&lt;1,"x"," ")</f>
        <v xml:space="preserve"> </v>
      </c>
      <c r="AD8" s="275" t="str">
        <f>IF('CKX17'!HL7&lt;1,"x"," ")</f>
        <v xml:space="preserve"> </v>
      </c>
      <c r="AE8" s="275" t="str">
        <f>IF('CKX17'!HW7&lt;1,"x"," ")</f>
        <v xml:space="preserve"> </v>
      </c>
      <c r="AF8" s="275" t="str">
        <f>IF('CKX17'!IH7&lt;1,"x"," ")</f>
        <v xml:space="preserve"> </v>
      </c>
      <c r="AG8" s="275" t="str">
        <f>IF('CKX17'!IS7&lt;1,"x"," ")</f>
        <v xml:space="preserve"> </v>
      </c>
      <c r="AH8" s="275" t="str">
        <f>IF('CKX17'!JJ7&lt;1,"x"," ")</f>
        <v xml:space="preserve"> </v>
      </c>
      <c r="AI8" s="275" t="str">
        <f>IF('CKX17'!JU7&lt;1,"x"," ")</f>
        <v xml:space="preserve"> </v>
      </c>
      <c r="AJ8" s="275" t="str">
        <f>IF('CKX17'!KY7&lt;1,"x"," ")</f>
        <v xml:space="preserve"> </v>
      </c>
      <c r="AK8" s="275" t="str">
        <f>IF('CKX17'!LJ7&lt;1,"x"," ")</f>
        <v xml:space="preserve"> </v>
      </c>
      <c r="AL8" s="275" t="str">
        <f>IF('CKX17'!MA7&lt;1,"x"," ")</f>
        <v xml:space="preserve"> </v>
      </c>
      <c r="AM8" s="275" t="str">
        <f>IF('CKX17'!ML7&lt;1,"x"," ")</f>
        <v xml:space="preserve"> </v>
      </c>
      <c r="AN8" s="275" t="str">
        <f>IF('CKX17'!MW7&lt;1,"x"," ")</f>
        <v xml:space="preserve"> </v>
      </c>
      <c r="AO8" s="275" t="str">
        <f>IF('CKX17'!NH7&lt;1,"x"," ")</f>
        <v xml:space="preserve"> </v>
      </c>
      <c r="AP8" s="275" t="str">
        <f>IF('CKX17'!NY7&lt;1,"x"," ")</f>
        <v xml:space="preserve"> </v>
      </c>
      <c r="AQ8" s="275" t="str">
        <f>IF('CKX17'!OJ7&lt;1,"x"," ")</f>
        <v xml:space="preserve"> </v>
      </c>
      <c r="AR8" s="275" t="str">
        <f>IF('CKX17'!PO7&lt;1,"x"," ")</f>
        <v xml:space="preserve"> </v>
      </c>
      <c r="AS8" s="275" t="str">
        <f>IF('CKX17'!PZ7&lt;1,"x"," ")</f>
        <v xml:space="preserve"> </v>
      </c>
      <c r="AT8" s="275" t="str">
        <f>IF('CKX17'!QK7&lt;1,"x"," ")</f>
        <v xml:space="preserve"> </v>
      </c>
      <c r="AU8" s="275" t="str">
        <f>IF('CKX17'!QV7&lt;1,"x"," ")</f>
        <v xml:space="preserve"> </v>
      </c>
      <c r="AV8" s="275" t="str">
        <f>IF('CKX17'!RG7&lt;1,"x"," ")</f>
        <v xml:space="preserve"> </v>
      </c>
      <c r="AW8" s="275" t="str">
        <f>IF('CKX17'!RR7&lt;1,"x"," ")</f>
        <v xml:space="preserve"> </v>
      </c>
      <c r="AX8" s="275" t="str">
        <f>IF('CKX17'!SC7&lt;1,"x"," ")</f>
        <v xml:space="preserve"> </v>
      </c>
      <c r="AY8" s="275" t="str">
        <f>IF('CKX17'!TC7&lt;1,"x"," ")</f>
        <v xml:space="preserve"> </v>
      </c>
    </row>
    <row r="9" spans="1:51" s="45" customFormat="1" ht="27.75" customHeight="1">
      <c r="A9" s="108">
        <v>11</v>
      </c>
      <c r="B9" s="127" t="s">
        <v>251</v>
      </c>
      <c r="C9" s="65" t="s">
        <v>289</v>
      </c>
      <c r="D9" s="128" t="s">
        <v>19</v>
      </c>
      <c r="E9" s="129" t="s">
        <v>262</v>
      </c>
      <c r="F9" s="125"/>
      <c r="G9" s="131" t="s">
        <v>210</v>
      </c>
      <c r="H9" s="131" t="s">
        <v>224</v>
      </c>
      <c r="I9" s="781" t="s">
        <v>398</v>
      </c>
      <c r="J9" s="273" t="str">
        <f t="shared" si="0"/>
        <v/>
      </c>
      <c r="K9" s="274">
        <f t="shared" si="1"/>
        <v>0</v>
      </c>
      <c r="L9" s="275" t="str">
        <f>IF('CKX17'!M8&lt;1,"x"," ")</f>
        <v xml:space="preserve"> </v>
      </c>
      <c r="M9" s="275" t="str">
        <f>IF('CKX17'!Q8&lt;1,"x"," ")</f>
        <v xml:space="preserve"> </v>
      </c>
      <c r="N9" s="275" t="str">
        <f>IF('CKX17'!Y8&lt;1,"x"," ")</f>
        <v xml:space="preserve"> </v>
      </c>
      <c r="O9" s="275" t="str">
        <f>IF('CKX17'!AJ8&lt;1,"x"," ")</f>
        <v xml:space="preserve"> </v>
      </c>
      <c r="P9" s="275" t="str">
        <f>IF('CKX17'!AU8&lt;1,"x"," ")</f>
        <v xml:space="preserve"> </v>
      </c>
      <c r="Q9" s="275" t="str">
        <f>IF('CKX17'!BF8&lt;1,"x"," ")</f>
        <v xml:space="preserve"> </v>
      </c>
      <c r="R9" s="275" t="str">
        <f>IF('CKX17'!BQ8&lt;1,"x"," ")</f>
        <v xml:space="preserve"> </v>
      </c>
      <c r="S9" s="275" t="str">
        <f>IF('CKX17'!CJ8&lt;1,"x"," ")</f>
        <v xml:space="preserve"> </v>
      </c>
      <c r="T9" s="275" t="str">
        <f>IF('CKX17'!CU8&lt;1,"x"," ")</f>
        <v xml:space="preserve"> </v>
      </c>
      <c r="U9" s="275" t="str">
        <f>IF('CKX17'!DF8&lt;1,"x"," ")</f>
        <v xml:space="preserve"> </v>
      </c>
      <c r="V9" s="275" t="str">
        <f>IF('CKX17'!DQ8&lt;1,"x"," ")</f>
        <v xml:space="preserve"> </v>
      </c>
      <c r="W9" s="275" t="str">
        <f>IF('CKX17'!EB8&lt;1,"x"," ")</f>
        <v xml:space="preserve"> </v>
      </c>
      <c r="X9" s="275" t="str">
        <f>IF('CKX17'!EM8&lt;1,"x"," ")</f>
        <v xml:space="preserve"> </v>
      </c>
      <c r="Y9" s="275" t="str">
        <f>IF('CKX17'!FI8&lt;1,"x"," ")</f>
        <v xml:space="preserve"> </v>
      </c>
      <c r="Z9" s="275" t="str">
        <f>IF('CKX17'!FT8&lt;1,"x"," ")</f>
        <v xml:space="preserve"> </v>
      </c>
      <c r="AA9" s="275" t="str">
        <f>IF('CKX17'!GE8&lt;1,"x"," ")</f>
        <v xml:space="preserve"> </v>
      </c>
      <c r="AB9" s="275" t="str">
        <f>IF('CKX17'!GP8&lt;1,"x"," ")</f>
        <v xml:space="preserve"> </v>
      </c>
      <c r="AC9" s="275" t="str">
        <f>IF('CKX17'!HA8&lt;1,"x"," ")</f>
        <v xml:space="preserve"> </v>
      </c>
      <c r="AD9" s="275" t="str">
        <f>IF('CKX17'!HL8&lt;1,"x"," ")</f>
        <v xml:space="preserve"> </v>
      </c>
      <c r="AE9" s="275" t="str">
        <f>IF('CKX17'!HW8&lt;1,"x"," ")</f>
        <v xml:space="preserve"> </v>
      </c>
      <c r="AF9" s="275" t="str">
        <f>IF('CKX17'!IH8&lt;1,"x"," ")</f>
        <v xml:space="preserve"> </v>
      </c>
      <c r="AG9" s="275" t="str">
        <f>IF('CKX17'!IS8&lt;1,"x"," ")</f>
        <v xml:space="preserve"> </v>
      </c>
      <c r="AH9" s="275" t="str">
        <f>IF('CKX17'!JJ8&lt;1,"x"," ")</f>
        <v xml:space="preserve"> </v>
      </c>
      <c r="AI9" s="275" t="str">
        <f>IF('CKX17'!JU8&lt;1,"x"," ")</f>
        <v xml:space="preserve"> </v>
      </c>
      <c r="AJ9" s="275" t="str">
        <f>IF('CKX17'!KY8&lt;1,"x"," ")</f>
        <v xml:space="preserve"> </v>
      </c>
      <c r="AK9" s="275" t="str">
        <f>IF('CKX17'!LJ8&lt;1,"x"," ")</f>
        <v xml:space="preserve"> </v>
      </c>
      <c r="AL9" s="275" t="str">
        <f>IF('CKX17'!MA8&lt;1,"x"," ")</f>
        <v xml:space="preserve"> </v>
      </c>
      <c r="AM9" s="275" t="str">
        <f>IF('CKX17'!ML8&lt;1,"x"," ")</f>
        <v xml:space="preserve"> </v>
      </c>
      <c r="AN9" s="275" t="str">
        <f>IF('CKX17'!MW8&lt;1,"x"," ")</f>
        <v xml:space="preserve"> </v>
      </c>
      <c r="AO9" s="275" t="str">
        <f>IF('CKX17'!NH8&lt;1,"x"," ")</f>
        <v xml:space="preserve"> </v>
      </c>
      <c r="AP9" s="275" t="str">
        <f>IF('CKX17'!NY8&lt;1,"x"," ")</f>
        <v xml:space="preserve"> </v>
      </c>
      <c r="AQ9" s="275" t="str">
        <f>IF('CKX17'!OJ8&lt;1,"x"," ")</f>
        <v xml:space="preserve"> </v>
      </c>
      <c r="AR9" s="275" t="str">
        <f>IF('CKX17'!PO8&lt;1,"x"," ")</f>
        <v xml:space="preserve"> </v>
      </c>
      <c r="AS9" s="275" t="str">
        <f>IF('CKX17'!PZ8&lt;1,"x"," ")</f>
        <v xml:space="preserve"> </v>
      </c>
      <c r="AT9" s="275" t="str">
        <f>IF('CKX17'!QK8&lt;1,"x"," ")</f>
        <v xml:space="preserve"> </v>
      </c>
      <c r="AU9" s="275" t="str">
        <f>IF('CKX17'!QV8&lt;1,"x"," ")</f>
        <v xml:space="preserve"> </v>
      </c>
      <c r="AV9" s="275" t="str">
        <f>IF('CKX17'!RG8&lt;1,"x"," ")</f>
        <v xml:space="preserve"> </v>
      </c>
      <c r="AW9" s="275" t="str">
        <f>IF('CKX17'!RR8&lt;1,"x"," ")</f>
        <v xml:space="preserve"> </v>
      </c>
      <c r="AX9" s="275" t="str">
        <f>IF('CKX17'!SC8&lt;1,"x"," ")</f>
        <v xml:space="preserve"> </v>
      </c>
      <c r="AY9" s="275" t="str">
        <f>IF('CKX17'!TC8&lt;1,"x"," ")</f>
        <v xml:space="preserve"> </v>
      </c>
    </row>
    <row r="10" spans="1:51" s="45" customFormat="1" ht="48" customHeight="1">
      <c r="A10" s="108">
        <v>12</v>
      </c>
      <c r="B10" s="127" t="s">
        <v>251</v>
      </c>
      <c r="C10" s="65" t="s">
        <v>290</v>
      </c>
      <c r="D10" s="128" t="s">
        <v>263</v>
      </c>
      <c r="E10" s="129" t="s">
        <v>264</v>
      </c>
      <c r="F10" s="125"/>
      <c r="G10" s="131" t="s">
        <v>211</v>
      </c>
      <c r="H10" s="131" t="s">
        <v>8</v>
      </c>
      <c r="I10" s="781" t="s">
        <v>399</v>
      </c>
      <c r="J10" s="273" t="str">
        <f t="shared" si="0"/>
        <v/>
      </c>
      <c r="K10" s="274">
        <f t="shared" si="1"/>
        <v>0</v>
      </c>
      <c r="L10" s="275" t="str">
        <f>IF('CKX17'!M9&lt;1,"x"," ")</f>
        <v xml:space="preserve"> </v>
      </c>
      <c r="M10" s="275" t="str">
        <f>IF('CKX17'!Q9&lt;1,"x"," ")</f>
        <v xml:space="preserve"> </v>
      </c>
      <c r="N10" s="275" t="str">
        <f>IF('CKX17'!Y9&lt;1,"x"," ")</f>
        <v xml:space="preserve"> </v>
      </c>
      <c r="O10" s="275" t="str">
        <f>IF('CKX17'!AJ9&lt;1,"x"," ")</f>
        <v xml:space="preserve"> </v>
      </c>
      <c r="P10" s="275" t="str">
        <f>IF('CKX17'!AU9&lt;1,"x"," ")</f>
        <v xml:space="preserve"> </v>
      </c>
      <c r="Q10" s="275" t="str">
        <f>IF('CKX17'!BF9&lt;1,"x"," ")</f>
        <v xml:space="preserve"> </v>
      </c>
      <c r="R10" s="275" t="str">
        <f>IF('CKX17'!BQ9&lt;1,"x"," ")</f>
        <v xml:space="preserve"> </v>
      </c>
      <c r="S10" s="275" t="str">
        <f>IF('CKX17'!CJ9&lt;1,"x"," ")</f>
        <v xml:space="preserve"> </v>
      </c>
      <c r="T10" s="275" t="str">
        <f>IF('CKX17'!CU9&lt;1,"x"," ")</f>
        <v xml:space="preserve"> </v>
      </c>
      <c r="U10" s="275" t="str">
        <f>IF('CKX17'!DF9&lt;1,"x"," ")</f>
        <v xml:space="preserve"> </v>
      </c>
      <c r="V10" s="275" t="str">
        <f>IF('CKX17'!DQ9&lt;1,"x"," ")</f>
        <v xml:space="preserve"> </v>
      </c>
      <c r="W10" s="275" t="str">
        <f>IF('CKX17'!EB9&lt;1,"x"," ")</f>
        <v xml:space="preserve"> </v>
      </c>
      <c r="X10" s="275" t="str">
        <f>IF('CKX17'!EM9&lt;1,"x"," ")</f>
        <v xml:space="preserve"> </v>
      </c>
      <c r="Y10" s="275" t="str">
        <f>IF('CKX17'!FI9&lt;1,"x"," ")</f>
        <v xml:space="preserve"> </v>
      </c>
      <c r="Z10" s="275" t="str">
        <f>IF('CKX17'!FT9&lt;1,"x"," ")</f>
        <v xml:space="preserve"> </v>
      </c>
      <c r="AA10" s="275" t="str">
        <f>IF('CKX17'!GE9&lt;1,"x"," ")</f>
        <v xml:space="preserve"> </v>
      </c>
      <c r="AB10" s="275" t="str">
        <f>IF('CKX17'!GP9&lt;1,"x"," ")</f>
        <v xml:space="preserve"> </v>
      </c>
      <c r="AC10" s="275" t="str">
        <f>IF('CKX17'!HA9&lt;1,"x"," ")</f>
        <v xml:space="preserve"> </v>
      </c>
      <c r="AD10" s="275" t="str">
        <f>IF('CKX17'!HL9&lt;1,"x"," ")</f>
        <v xml:space="preserve"> </v>
      </c>
      <c r="AE10" s="275" t="str">
        <f>IF('CKX17'!HW9&lt;1,"x"," ")</f>
        <v xml:space="preserve"> </v>
      </c>
      <c r="AF10" s="275" t="str">
        <f>IF('CKX17'!IH9&lt;1,"x"," ")</f>
        <v xml:space="preserve"> </v>
      </c>
      <c r="AG10" s="275" t="str">
        <f>IF('CKX17'!IS9&lt;1,"x"," ")</f>
        <v xml:space="preserve"> </v>
      </c>
      <c r="AH10" s="275" t="str">
        <f>IF('CKX17'!JJ9&lt;1,"x"," ")</f>
        <v xml:space="preserve"> </v>
      </c>
      <c r="AI10" s="275" t="str">
        <f>IF('CKX17'!JU9&lt;1,"x"," ")</f>
        <v xml:space="preserve"> </v>
      </c>
      <c r="AJ10" s="275" t="str">
        <f>IF('CKX17'!KY9&lt;1,"x"," ")</f>
        <v xml:space="preserve"> </v>
      </c>
      <c r="AK10" s="275" t="str">
        <f>IF('CKX17'!LJ9&lt;1,"x"," ")</f>
        <v xml:space="preserve"> </v>
      </c>
      <c r="AL10" s="275" t="str">
        <f>IF('CKX17'!MA9&lt;1,"x"," ")</f>
        <v xml:space="preserve"> </v>
      </c>
      <c r="AM10" s="275" t="str">
        <f>IF('CKX17'!ML9&lt;1,"x"," ")</f>
        <v xml:space="preserve"> </v>
      </c>
      <c r="AN10" s="275" t="str">
        <f>IF('CKX17'!MW9&lt;1,"x"," ")</f>
        <v xml:space="preserve"> </v>
      </c>
      <c r="AO10" s="275" t="str">
        <f>IF('CKX17'!NH9&lt;1,"x"," ")</f>
        <v xml:space="preserve"> </v>
      </c>
      <c r="AP10" s="275" t="str">
        <f>IF('CKX17'!NY9&lt;1,"x"," ")</f>
        <v xml:space="preserve"> </v>
      </c>
      <c r="AQ10" s="275" t="str">
        <f>IF('CKX17'!OJ9&lt;1,"x"," ")</f>
        <v xml:space="preserve"> </v>
      </c>
      <c r="AR10" s="275" t="str">
        <f>IF('CKX17'!PO9&lt;1,"x"," ")</f>
        <v xml:space="preserve"> </v>
      </c>
      <c r="AS10" s="275" t="str">
        <f>IF('CKX17'!PZ9&lt;1,"x"," ")</f>
        <v xml:space="preserve"> </v>
      </c>
      <c r="AT10" s="275" t="str">
        <f>IF('CKX17'!QK9&lt;1,"x"," ")</f>
        <v xml:space="preserve"> </v>
      </c>
      <c r="AU10" s="275" t="str">
        <f>IF('CKX17'!QV9&lt;1,"x"," ")</f>
        <v xml:space="preserve"> </v>
      </c>
      <c r="AV10" s="275" t="str">
        <f>IF('CKX17'!RG9&lt;1,"x"," ")</f>
        <v xml:space="preserve"> </v>
      </c>
      <c r="AW10" s="275" t="str">
        <f>IF('CKX17'!RR9&lt;1,"x"," ")</f>
        <v xml:space="preserve"> </v>
      </c>
      <c r="AX10" s="275" t="str">
        <f>IF('CKX17'!SC9&lt;1,"x"," ")</f>
        <v xml:space="preserve"> </v>
      </c>
      <c r="AY10" s="275" t="str">
        <f>IF('CKX17'!TC9&lt;1,"x"," ")</f>
        <v xml:space="preserve"> </v>
      </c>
    </row>
    <row r="11" spans="1:51" s="45" customFormat="1" ht="57" customHeight="1">
      <c r="A11" s="108">
        <v>13</v>
      </c>
      <c r="B11" s="127" t="s">
        <v>251</v>
      </c>
      <c r="C11" s="65" t="s">
        <v>291</v>
      </c>
      <c r="D11" s="1205" t="s">
        <v>265</v>
      </c>
      <c r="E11" s="1206" t="s">
        <v>266</v>
      </c>
      <c r="F11" s="1097" t="s">
        <v>1371</v>
      </c>
      <c r="G11" s="131" t="s">
        <v>212</v>
      </c>
      <c r="H11" s="131" t="s">
        <v>8</v>
      </c>
      <c r="I11" s="781" t="s">
        <v>400</v>
      </c>
      <c r="J11" s="273" t="str">
        <f t="shared" si="0"/>
        <v>KẾT CẤU BTCT1 (2TC),CẤP THOÁT NƯỚC &amp; MT (2TC),KỸ THUẬT THI CÔNG 1 (3TC),TIN ỨNG DỤNG AUTOCAD (2TC),</v>
      </c>
      <c r="K11" s="274">
        <f t="shared" si="1"/>
        <v>9</v>
      </c>
      <c r="L11" s="275" t="str">
        <f>IF('CKX17'!M10&lt;1,"x"," ")</f>
        <v xml:space="preserve"> </v>
      </c>
      <c r="M11" s="275" t="str">
        <f>IF('CKX17'!Q10&lt;1,"x"," ")</f>
        <v xml:space="preserve"> </v>
      </c>
      <c r="N11" s="275" t="str">
        <f>IF('CKX17'!Y10&lt;1,"x"," ")</f>
        <v xml:space="preserve"> </v>
      </c>
      <c r="O11" s="275" t="str">
        <f>IF('CKX17'!AJ10&lt;1,"x"," ")</f>
        <v xml:space="preserve"> </v>
      </c>
      <c r="P11" s="275" t="str">
        <f>IF('CKX17'!AU10&lt;1,"x"," ")</f>
        <v xml:space="preserve"> </v>
      </c>
      <c r="Q11" s="275" t="str">
        <f>IF('CKX17'!BF10&lt;1,"x"," ")</f>
        <v xml:space="preserve"> </v>
      </c>
      <c r="R11" s="275" t="str">
        <f>IF('CKX17'!BQ10&lt;1,"x"," ")</f>
        <v xml:space="preserve"> </v>
      </c>
      <c r="S11" s="275" t="str">
        <f>IF('CKX17'!CJ10&lt;1,"x"," ")</f>
        <v xml:space="preserve"> </v>
      </c>
      <c r="T11" s="275" t="str">
        <f>IF('CKX17'!CU10&lt;1,"x"," ")</f>
        <v xml:space="preserve"> </v>
      </c>
      <c r="U11" s="275" t="str">
        <f>IF('CKX17'!DF10&lt;1,"x"," ")</f>
        <v xml:space="preserve"> </v>
      </c>
      <c r="V11" s="275" t="str">
        <f>IF('CKX17'!DQ10&lt;1,"x"," ")</f>
        <v xml:space="preserve"> </v>
      </c>
      <c r="W11" s="275" t="str">
        <f>IF('CKX17'!EB10&lt;1,"x"," ")</f>
        <v xml:space="preserve"> </v>
      </c>
      <c r="X11" s="275" t="str">
        <f>IF('CKX17'!EM10&lt;1,"x"," ")</f>
        <v xml:space="preserve"> </v>
      </c>
      <c r="Y11" s="275" t="str">
        <f>IF('CKX17'!FI10&lt;1,"x"," ")</f>
        <v xml:space="preserve"> </v>
      </c>
      <c r="Z11" s="275" t="str">
        <f>IF('CKX17'!FT10&lt;1,"x"," ")</f>
        <v>x</v>
      </c>
      <c r="AA11" s="275" t="str">
        <f>IF('CKX17'!GE10&lt;1,"x"," ")</f>
        <v>x</v>
      </c>
      <c r="AB11" s="275" t="str">
        <f>IF('CKX17'!GP10&lt;1,"x"," ")</f>
        <v xml:space="preserve"> </v>
      </c>
      <c r="AC11" s="275" t="str">
        <f>IF('CKX17'!HA10&lt;1,"x"," ")</f>
        <v xml:space="preserve"> </v>
      </c>
      <c r="AD11" s="275" t="str">
        <f>IF('CKX17'!HL10&lt;1,"x"," ")</f>
        <v xml:space="preserve"> </v>
      </c>
      <c r="AE11" s="275" t="str">
        <f>IF('CKX17'!HW10&lt;1,"x"," ")</f>
        <v xml:space="preserve"> </v>
      </c>
      <c r="AF11" s="275" t="str">
        <f>IF('CKX17'!IH10&lt;1,"x"," ")</f>
        <v>x</v>
      </c>
      <c r="AG11" s="275" t="str">
        <f>IF('CKX17'!IS10&lt;1,"x"," ")</f>
        <v xml:space="preserve"> </v>
      </c>
      <c r="AH11" s="275" t="str">
        <f>IF('CKX17'!JJ10&lt;1,"x"," ")</f>
        <v>x</v>
      </c>
      <c r="AI11" s="275" t="str">
        <f>IF('CKX17'!JU10&lt;1,"x"," ")</f>
        <v xml:space="preserve"> </v>
      </c>
      <c r="AJ11" s="275" t="str">
        <f>IF('CKX17'!KY10&lt;1,"x"," ")</f>
        <v xml:space="preserve"> </v>
      </c>
      <c r="AK11" s="275" t="str">
        <f>IF('CKX17'!LJ10&lt;1,"x"," ")</f>
        <v xml:space="preserve"> </v>
      </c>
      <c r="AL11" s="275" t="str">
        <f>IF('CKX17'!MA10&lt;1,"x"," ")</f>
        <v xml:space="preserve"> </v>
      </c>
      <c r="AM11" s="275" t="str">
        <f>IF('CKX17'!ML10&lt;1,"x"," ")</f>
        <v xml:space="preserve"> </v>
      </c>
      <c r="AN11" s="275" t="str">
        <f>IF('CKX17'!MW10&lt;1,"x"," ")</f>
        <v xml:space="preserve"> </v>
      </c>
      <c r="AO11" s="275" t="str">
        <f>IF('CKX17'!NH10&lt;1,"x"," ")</f>
        <v xml:space="preserve"> </v>
      </c>
      <c r="AP11" s="275" t="str">
        <f>IF('CKX17'!NY10&lt;1,"x"," ")</f>
        <v xml:space="preserve"> </v>
      </c>
      <c r="AQ11" s="275" t="str">
        <f>IF('CKX17'!OJ10&lt;1,"x"," ")</f>
        <v xml:space="preserve"> </v>
      </c>
      <c r="AR11" s="275" t="str">
        <f>IF('CKX17'!PO10&lt;1,"x"," ")</f>
        <v xml:space="preserve"> </v>
      </c>
      <c r="AS11" s="275" t="str">
        <f>IF('CKX17'!PZ10&lt;1,"x"," ")</f>
        <v xml:space="preserve"> </v>
      </c>
      <c r="AT11" s="275" t="str">
        <f>IF('CKX17'!QK10&lt;1,"x"," ")</f>
        <v xml:space="preserve"> </v>
      </c>
      <c r="AU11" s="275" t="str">
        <f>IF('CKX17'!QV10&lt;1,"x"," ")</f>
        <v xml:space="preserve"> </v>
      </c>
      <c r="AV11" s="275" t="str">
        <f>IF('CKX17'!RG10&lt;1,"x"," ")</f>
        <v xml:space="preserve"> </v>
      </c>
      <c r="AW11" s="275" t="str">
        <f>IF('CKX17'!RR10&lt;1,"x"," ")</f>
        <v xml:space="preserve"> </v>
      </c>
      <c r="AX11" s="275" t="str">
        <f>IF('CKX17'!SC10&lt;1,"x"," ")</f>
        <v xml:space="preserve"> </v>
      </c>
      <c r="AY11" s="275" t="str">
        <f>IF('CKX17'!TC10&lt;1,"x"," ")</f>
        <v xml:space="preserve"> </v>
      </c>
    </row>
    <row r="12" spans="1:51" s="45" customFormat="1" ht="38.25" customHeight="1">
      <c r="A12" s="108">
        <v>14</v>
      </c>
      <c r="B12" s="127" t="s">
        <v>251</v>
      </c>
      <c r="C12" s="65" t="s">
        <v>292</v>
      </c>
      <c r="D12" s="133" t="s">
        <v>25</v>
      </c>
      <c r="E12" s="134" t="s">
        <v>23</v>
      </c>
      <c r="F12" s="125"/>
      <c r="G12" s="131" t="s">
        <v>213</v>
      </c>
      <c r="H12" s="131" t="s">
        <v>224</v>
      </c>
      <c r="I12" s="781" t="s">
        <v>401</v>
      </c>
      <c r="J12" s="273" t="str">
        <f t="shared" si="0"/>
        <v/>
      </c>
      <c r="K12" s="274">
        <f t="shared" si="1"/>
        <v>0</v>
      </c>
      <c r="L12" s="275" t="str">
        <f>IF('CKX17'!M11&lt;1,"x"," ")</f>
        <v xml:space="preserve"> </v>
      </c>
      <c r="M12" s="275" t="str">
        <f>IF('CKX17'!Q11&lt;1,"x"," ")</f>
        <v xml:space="preserve"> </v>
      </c>
      <c r="N12" s="275" t="str">
        <f>IF('CKX17'!Y11&lt;1,"x"," ")</f>
        <v xml:space="preserve"> </v>
      </c>
      <c r="O12" s="275" t="str">
        <f>IF('CKX17'!AJ11&lt;1,"x"," ")</f>
        <v xml:space="preserve"> </v>
      </c>
      <c r="P12" s="275" t="str">
        <f>IF('CKX17'!AU11&lt;1,"x"," ")</f>
        <v xml:space="preserve"> </v>
      </c>
      <c r="Q12" s="275" t="str">
        <f>IF('CKX17'!BF11&lt;1,"x"," ")</f>
        <v xml:space="preserve"> </v>
      </c>
      <c r="R12" s="275" t="str">
        <f>IF('CKX17'!BQ11&lt;1,"x"," ")</f>
        <v xml:space="preserve"> </v>
      </c>
      <c r="S12" s="275" t="str">
        <f>IF('CKX17'!CJ11&lt;1,"x"," ")</f>
        <v xml:space="preserve"> </v>
      </c>
      <c r="T12" s="275" t="str">
        <f>IF('CKX17'!CU11&lt;1,"x"," ")</f>
        <v xml:space="preserve"> </v>
      </c>
      <c r="U12" s="275" t="str">
        <f>IF('CKX17'!DF11&lt;1,"x"," ")</f>
        <v xml:space="preserve"> </v>
      </c>
      <c r="V12" s="275" t="str">
        <f>IF('CKX17'!DQ11&lt;1,"x"," ")</f>
        <v xml:space="preserve"> </v>
      </c>
      <c r="W12" s="275" t="str">
        <f>IF('CKX17'!EB11&lt;1,"x"," ")</f>
        <v xml:space="preserve"> </v>
      </c>
      <c r="X12" s="275" t="str">
        <f>IF('CKX17'!EM11&lt;1,"x"," ")</f>
        <v xml:space="preserve"> </v>
      </c>
      <c r="Y12" s="275" t="str">
        <f>IF('CKX17'!FI11&lt;1,"x"," ")</f>
        <v xml:space="preserve"> </v>
      </c>
      <c r="Z12" s="275" t="str">
        <f>IF('CKX17'!FT11&lt;1,"x"," ")</f>
        <v xml:space="preserve"> </v>
      </c>
      <c r="AA12" s="275" t="str">
        <f>IF('CKX17'!GE11&lt;1,"x"," ")</f>
        <v xml:space="preserve"> </v>
      </c>
      <c r="AB12" s="275" t="str">
        <f>IF('CKX17'!GP11&lt;1,"x"," ")</f>
        <v xml:space="preserve"> </v>
      </c>
      <c r="AC12" s="275" t="str">
        <f>IF('CKX17'!HA11&lt;1,"x"," ")</f>
        <v xml:space="preserve"> </v>
      </c>
      <c r="AD12" s="275" t="str">
        <f>IF('CKX17'!HL11&lt;1,"x"," ")</f>
        <v xml:space="preserve"> </v>
      </c>
      <c r="AE12" s="275" t="str">
        <f>IF('CKX17'!HW11&lt;1,"x"," ")</f>
        <v xml:space="preserve"> </v>
      </c>
      <c r="AF12" s="275" t="str">
        <f>IF('CKX17'!IH11&lt;1,"x"," ")</f>
        <v xml:space="preserve"> </v>
      </c>
      <c r="AG12" s="275" t="str">
        <f>IF('CKX17'!IS11&lt;1,"x"," ")</f>
        <v xml:space="preserve"> </v>
      </c>
      <c r="AH12" s="275" t="str">
        <f>IF('CKX17'!JJ11&lt;1,"x"," ")</f>
        <v xml:space="preserve"> </v>
      </c>
      <c r="AI12" s="275" t="str">
        <f>IF('CKX17'!JU11&lt;1,"x"," ")</f>
        <v xml:space="preserve"> </v>
      </c>
      <c r="AJ12" s="275" t="str">
        <f>IF('CKX17'!KY11&lt;1,"x"," ")</f>
        <v xml:space="preserve"> </v>
      </c>
      <c r="AK12" s="275" t="str">
        <f>IF('CKX17'!LJ11&lt;1,"x"," ")</f>
        <v xml:space="preserve"> </v>
      </c>
      <c r="AL12" s="275" t="str">
        <f>IF('CKX17'!MA11&lt;1,"x"," ")</f>
        <v xml:space="preserve"> </v>
      </c>
      <c r="AM12" s="275" t="str">
        <f>IF('CKX17'!ML11&lt;1,"x"," ")</f>
        <v xml:space="preserve"> </v>
      </c>
      <c r="AN12" s="275" t="str">
        <f>IF('CKX17'!MW11&lt;1,"x"," ")</f>
        <v xml:space="preserve"> </v>
      </c>
      <c r="AO12" s="275" t="str">
        <f>IF('CKX17'!NH11&lt;1,"x"," ")</f>
        <v xml:space="preserve"> </v>
      </c>
      <c r="AP12" s="275" t="str">
        <f>IF('CKX17'!NY11&lt;1,"x"," ")</f>
        <v xml:space="preserve"> </v>
      </c>
      <c r="AQ12" s="275" t="str">
        <f>IF('CKX17'!OJ11&lt;1,"x"," ")</f>
        <v xml:space="preserve"> </v>
      </c>
      <c r="AR12" s="275" t="str">
        <f>IF('CKX17'!PO11&lt;1,"x"," ")</f>
        <v xml:space="preserve"> </v>
      </c>
      <c r="AS12" s="275" t="str">
        <f>IF('CKX17'!PZ11&lt;1,"x"," ")</f>
        <v xml:space="preserve"> </v>
      </c>
      <c r="AT12" s="275" t="str">
        <f>IF('CKX17'!QK11&lt;1,"x"," ")</f>
        <v xml:space="preserve"> </v>
      </c>
      <c r="AU12" s="275" t="str">
        <f>IF('CKX17'!QV11&lt;1,"x"," ")</f>
        <v xml:space="preserve"> </v>
      </c>
      <c r="AV12" s="275" t="str">
        <f>IF('CKX17'!RG11&lt;1,"x"," ")</f>
        <v xml:space="preserve"> </v>
      </c>
      <c r="AW12" s="275" t="str">
        <f>IF('CKX17'!RR11&lt;1,"x"," ")</f>
        <v xml:space="preserve"> </v>
      </c>
      <c r="AX12" s="275" t="str">
        <f>IF('CKX17'!SC11&lt;1,"x"," ")</f>
        <v xml:space="preserve"> </v>
      </c>
      <c r="AY12" s="275" t="str">
        <f>IF('CKX17'!TC11&lt;1,"x"," ")</f>
        <v xml:space="preserve"> </v>
      </c>
    </row>
    <row r="13" spans="1:51" s="45" customFormat="1" ht="27.75" customHeight="1">
      <c r="A13" s="108">
        <v>15</v>
      </c>
      <c r="B13" s="127" t="s">
        <v>251</v>
      </c>
      <c r="C13" s="65" t="s">
        <v>293</v>
      </c>
      <c r="D13" s="128" t="s">
        <v>267</v>
      </c>
      <c r="E13" s="129" t="s">
        <v>23</v>
      </c>
      <c r="F13" s="125"/>
      <c r="G13" s="131" t="s">
        <v>214</v>
      </c>
      <c r="H13" s="131" t="s">
        <v>224</v>
      </c>
      <c r="I13" s="781" t="s">
        <v>402</v>
      </c>
      <c r="J13" s="273" t="str">
        <f t="shared" si="0"/>
        <v/>
      </c>
      <c r="K13" s="274">
        <f t="shared" si="1"/>
        <v>0</v>
      </c>
      <c r="L13" s="275" t="str">
        <f>IF('CKX17'!M12&lt;1,"x"," ")</f>
        <v xml:space="preserve"> </v>
      </c>
      <c r="M13" s="275" t="str">
        <f>IF('CKX17'!Q12&lt;1,"x"," ")</f>
        <v xml:space="preserve"> </v>
      </c>
      <c r="N13" s="275" t="str">
        <f>IF('CKX17'!Y12&lt;1,"x"," ")</f>
        <v xml:space="preserve"> </v>
      </c>
      <c r="O13" s="275" t="str">
        <f>IF('CKX17'!AJ12&lt;1,"x"," ")</f>
        <v xml:space="preserve"> </v>
      </c>
      <c r="P13" s="275" t="str">
        <f>IF('CKX17'!AU12&lt;1,"x"," ")</f>
        <v xml:space="preserve"> </v>
      </c>
      <c r="Q13" s="275" t="str">
        <f>IF('CKX17'!BF12&lt;1,"x"," ")</f>
        <v xml:space="preserve"> </v>
      </c>
      <c r="R13" s="275" t="str">
        <f>IF('CKX17'!BQ12&lt;1,"x"," ")</f>
        <v xml:space="preserve"> </v>
      </c>
      <c r="S13" s="275" t="str">
        <f>IF('CKX17'!CJ12&lt;1,"x"," ")</f>
        <v xml:space="preserve"> </v>
      </c>
      <c r="T13" s="275" t="str">
        <f>IF('CKX17'!CU12&lt;1,"x"," ")</f>
        <v xml:space="preserve"> </v>
      </c>
      <c r="U13" s="275" t="str">
        <f>IF('CKX17'!DF12&lt;1,"x"," ")</f>
        <v xml:space="preserve"> </v>
      </c>
      <c r="V13" s="275" t="str">
        <f>IF('CKX17'!DQ12&lt;1,"x"," ")</f>
        <v xml:space="preserve"> </v>
      </c>
      <c r="W13" s="275" t="str">
        <f>IF('CKX17'!EB12&lt;1,"x"," ")</f>
        <v xml:space="preserve"> </v>
      </c>
      <c r="X13" s="275" t="str">
        <f>IF('CKX17'!EM12&lt;1,"x"," ")</f>
        <v xml:space="preserve"> </v>
      </c>
      <c r="Y13" s="275" t="str">
        <f>IF('CKX17'!FI12&lt;1,"x"," ")</f>
        <v xml:space="preserve"> </v>
      </c>
      <c r="Z13" s="275" t="str">
        <f>IF('CKX17'!FT12&lt;1,"x"," ")</f>
        <v xml:space="preserve"> </v>
      </c>
      <c r="AA13" s="275" t="str">
        <f>IF('CKX17'!GE12&lt;1,"x"," ")</f>
        <v xml:space="preserve"> </v>
      </c>
      <c r="AB13" s="275" t="str">
        <f>IF('CKX17'!GP12&lt;1,"x"," ")</f>
        <v xml:space="preserve"> </v>
      </c>
      <c r="AC13" s="275" t="str">
        <f>IF('CKX17'!HA12&lt;1,"x"," ")</f>
        <v xml:space="preserve"> </v>
      </c>
      <c r="AD13" s="275" t="str">
        <f>IF('CKX17'!HL12&lt;1,"x"," ")</f>
        <v xml:space="preserve"> </v>
      </c>
      <c r="AE13" s="275" t="str">
        <f>IF('CKX17'!HW12&lt;1,"x"," ")</f>
        <v xml:space="preserve"> </v>
      </c>
      <c r="AF13" s="275" t="str">
        <f>IF('CKX17'!IH12&lt;1,"x"," ")</f>
        <v xml:space="preserve"> </v>
      </c>
      <c r="AG13" s="275" t="str">
        <f>IF('CKX17'!IS12&lt;1,"x"," ")</f>
        <v xml:space="preserve"> </v>
      </c>
      <c r="AH13" s="275" t="str">
        <f>IF('CKX17'!JJ12&lt;1,"x"," ")</f>
        <v xml:space="preserve"> </v>
      </c>
      <c r="AI13" s="275" t="str">
        <f>IF('CKX17'!JU12&lt;1,"x"," ")</f>
        <v xml:space="preserve"> </v>
      </c>
      <c r="AJ13" s="275" t="str">
        <f>IF('CKX17'!KY12&lt;1,"x"," ")</f>
        <v xml:space="preserve"> </v>
      </c>
      <c r="AK13" s="275" t="str">
        <f>IF('CKX17'!LJ12&lt;1,"x"," ")</f>
        <v xml:space="preserve"> </v>
      </c>
      <c r="AL13" s="275" t="str">
        <f>IF('CKX17'!MA12&lt;1,"x"," ")</f>
        <v xml:space="preserve"> </v>
      </c>
      <c r="AM13" s="275" t="str">
        <f>IF('CKX17'!ML12&lt;1,"x"," ")</f>
        <v xml:space="preserve"> </v>
      </c>
      <c r="AN13" s="275" t="str">
        <f>IF('CKX17'!MW12&lt;1,"x"," ")</f>
        <v xml:space="preserve"> </v>
      </c>
      <c r="AO13" s="275" t="str">
        <f>IF('CKX17'!NH12&lt;1,"x"," ")</f>
        <v xml:space="preserve"> </v>
      </c>
      <c r="AP13" s="275" t="str">
        <f>IF('CKX17'!NY12&lt;1,"x"," ")</f>
        <v xml:space="preserve"> </v>
      </c>
      <c r="AQ13" s="275" t="str">
        <f>IF('CKX17'!OJ12&lt;1,"x"," ")</f>
        <v xml:space="preserve"> </v>
      </c>
      <c r="AR13" s="275" t="str">
        <f>IF('CKX17'!PO12&lt;1,"x"," ")</f>
        <v xml:space="preserve"> </v>
      </c>
      <c r="AS13" s="275" t="str">
        <f>IF('CKX17'!PZ12&lt;1,"x"," ")</f>
        <v xml:space="preserve"> </v>
      </c>
      <c r="AT13" s="275" t="str">
        <f>IF('CKX17'!QK12&lt;1,"x"," ")</f>
        <v xml:space="preserve"> </v>
      </c>
      <c r="AU13" s="275" t="str">
        <f>IF('CKX17'!QV12&lt;1,"x"," ")</f>
        <v xml:space="preserve"> </v>
      </c>
      <c r="AV13" s="275" t="str">
        <f>IF('CKX17'!RG12&lt;1,"x"," ")</f>
        <v xml:space="preserve"> </v>
      </c>
      <c r="AW13" s="275" t="str">
        <f>IF('CKX17'!RR12&lt;1,"x"," ")</f>
        <v xml:space="preserve"> </v>
      </c>
      <c r="AX13" s="275" t="str">
        <f>IF('CKX17'!SC12&lt;1,"x"," ")</f>
        <v xml:space="preserve"> </v>
      </c>
      <c r="AY13" s="275" t="str">
        <f>IF('CKX17'!TC12&lt;1,"x"," ")</f>
        <v xml:space="preserve"> </v>
      </c>
    </row>
    <row r="14" spans="1:51" s="45" customFormat="1" ht="25.5" customHeight="1">
      <c r="A14" s="108">
        <v>17</v>
      </c>
      <c r="B14" s="127" t="s">
        <v>251</v>
      </c>
      <c r="C14" s="59" t="s">
        <v>295</v>
      </c>
      <c r="D14" s="128" t="s">
        <v>9</v>
      </c>
      <c r="E14" s="129" t="s">
        <v>106</v>
      </c>
      <c r="F14" s="125"/>
      <c r="G14" s="131" t="s">
        <v>215</v>
      </c>
      <c r="H14" s="131" t="s">
        <v>8</v>
      </c>
      <c r="I14" s="781" t="s">
        <v>404</v>
      </c>
      <c r="J14" s="273" t="str">
        <f t="shared" si="0"/>
        <v/>
      </c>
      <c r="K14" s="274">
        <f t="shared" si="1"/>
        <v>0</v>
      </c>
      <c r="L14" s="275" t="str">
        <f>IF('CKX17'!M13&lt;1,"x"," ")</f>
        <v xml:space="preserve"> </v>
      </c>
      <c r="M14" s="275" t="str">
        <f>IF('CKX17'!Q13&lt;1,"x"," ")</f>
        <v xml:space="preserve"> </v>
      </c>
      <c r="N14" s="275" t="str">
        <f>IF('CKX17'!Y13&lt;1,"x"," ")</f>
        <v xml:space="preserve"> </v>
      </c>
      <c r="O14" s="275" t="str">
        <f>IF('CKX17'!AJ13&lt;1,"x"," ")</f>
        <v xml:space="preserve"> </v>
      </c>
      <c r="P14" s="275" t="str">
        <f>IF('CKX17'!AU13&lt;1,"x"," ")</f>
        <v xml:space="preserve"> </v>
      </c>
      <c r="Q14" s="275" t="str">
        <f>IF('CKX17'!BF13&lt;1,"x"," ")</f>
        <v xml:space="preserve"> </v>
      </c>
      <c r="R14" s="275" t="str">
        <f>IF('CKX17'!BQ13&lt;1,"x"," ")</f>
        <v xml:space="preserve"> </v>
      </c>
      <c r="S14" s="275" t="str">
        <f>IF('CKX17'!CJ13&lt;1,"x"," ")</f>
        <v xml:space="preserve"> </v>
      </c>
      <c r="T14" s="275" t="str">
        <f>IF('CKX17'!CU13&lt;1,"x"," ")</f>
        <v xml:space="preserve"> </v>
      </c>
      <c r="U14" s="275" t="str">
        <f>IF('CKX17'!DF13&lt;1,"x"," ")</f>
        <v xml:space="preserve"> </v>
      </c>
      <c r="V14" s="275" t="str">
        <f>IF('CKX17'!DQ13&lt;1,"x"," ")</f>
        <v xml:space="preserve"> </v>
      </c>
      <c r="W14" s="275" t="str">
        <f>IF('CKX17'!EB13&lt;1,"x"," ")</f>
        <v xml:space="preserve"> </v>
      </c>
      <c r="X14" s="275" t="str">
        <f>IF('CKX17'!EM13&lt;1,"x"," ")</f>
        <v xml:space="preserve"> </v>
      </c>
      <c r="Y14" s="275" t="str">
        <f>IF('CKX17'!FI13&lt;1,"x"," ")</f>
        <v xml:space="preserve"> </v>
      </c>
      <c r="Z14" s="275" t="str">
        <f>IF('CKX17'!FT13&lt;1,"x"," ")</f>
        <v xml:space="preserve"> </v>
      </c>
      <c r="AA14" s="275" t="str">
        <f>IF('CKX17'!GE13&lt;1,"x"," ")</f>
        <v xml:space="preserve"> </v>
      </c>
      <c r="AB14" s="275" t="str">
        <f>IF('CKX17'!GP13&lt;1,"x"," ")</f>
        <v xml:space="preserve"> </v>
      </c>
      <c r="AC14" s="275" t="str">
        <f>IF('CKX17'!HA13&lt;1,"x"," ")</f>
        <v xml:space="preserve"> </v>
      </c>
      <c r="AD14" s="275" t="str">
        <f>IF('CKX17'!HL13&lt;1,"x"," ")</f>
        <v xml:space="preserve"> </v>
      </c>
      <c r="AE14" s="275" t="str">
        <f>IF('CKX17'!HW13&lt;1,"x"," ")</f>
        <v xml:space="preserve"> </v>
      </c>
      <c r="AF14" s="275" t="str">
        <f>IF('CKX17'!IH13&lt;1,"x"," ")</f>
        <v xml:space="preserve"> </v>
      </c>
      <c r="AG14" s="275" t="str">
        <f>IF('CKX17'!IS13&lt;1,"x"," ")</f>
        <v xml:space="preserve"> </v>
      </c>
      <c r="AH14" s="275" t="str">
        <f>IF('CKX17'!JJ13&lt;1,"x"," ")</f>
        <v xml:space="preserve"> </v>
      </c>
      <c r="AI14" s="275" t="str">
        <f>IF('CKX17'!JU13&lt;1,"x"," ")</f>
        <v xml:space="preserve"> </v>
      </c>
      <c r="AJ14" s="275" t="str">
        <f>IF('CKX17'!KY13&lt;1,"x"," ")</f>
        <v xml:space="preserve"> </v>
      </c>
      <c r="AK14" s="275" t="str">
        <f>IF('CKX17'!LJ13&lt;1,"x"," ")</f>
        <v xml:space="preserve"> </v>
      </c>
      <c r="AL14" s="275" t="str">
        <f>IF('CKX17'!MA13&lt;1,"x"," ")</f>
        <v xml:space="preserve"> </v>
      </c>
      <c r="AM14" s="275" t="str">
        <f>IF('CKX17'!ML13&lt;1,"x"," ")</f>
        <v xml:space="preserve"> </v>
      </c>
      <c r="AN14" s="275" t="str">
        <f>IF('CKX17'!MW13&lt;1,"x"," ")</f>
        <v xml:space="preserve"> </v>
      </c>
      <c r="AO14" s="275" t="str">
        <f>IF('CKX17'!NH13&lt;1,"x"," ")</f>
        <v xml:space="preserve"> </v>
      </c>
      <c r="AP14" s="275" t="str">
        <f>IF('CKX17'!NY13&lt;1,"x"," ")</f>
        <v xml:space="preserve"> </v>
      </c>
      <c r="AQ14" s="275" t="str">
        <f>IF('CKX17'!OJ13&lt;1,"x"," ")</f>
        <v xml:space="preserve"> </v>
      </c>
      <c r="AR14" s="275" t="str">
        <f>IF('CKX17'!PO13&lt;1,"x"," ")</f>
        <v xml:space="preserve"> </v>
      </c>
      <c r="AS14" s="275" t="str">
        <f>IF('CKX17'!PZ13&lt;1,"x"," ")</f>
        <v xml:space="preserve"> </v>
      </c>
      <c r="AT14" s="275" t="str">
        <f>IF('CKX17'!QK13&lt;1,"x"," ")</f>
        <v xml:space="preserve"> </v>
      </c>
      <c r="AU14" s="275" t="str">
        <f>IF('CKX17'!QV13&lt;1,"x"," ")</f>
        <v xml:space="preserve"> </v>
      </c>
      <c r="AV14" s="275" t="str">
        <f>IF('CKX17'!RG13&lt;1,"x"," ")</f>
        <v xml:space="preserve"> </v>
      </c>
      <c r="AW14" s="275" t="str">
        <f>IF('CKX17'!RR13&lt;1,"x"," ")</f>
        <v xml:space="preserve"> </v>
      </c>
      <c r="AX14" s="275" t="str">
        <f>IF('CKX17'!SC13&lt;1,"x"," ")</f>
        <v xml:space="preserve"> </v>
      </c>
      <c r="AY14" s="275" t="str">
        <f>IF('CKX17'!TC13&lt;1,"x"," ")</f>
        <v xml:space="preserve"> </v>
      </c>
    </row>
    <row r="15" spans="1:51" s="45" customFormat="1" ht="54.75" customHeight="1">
      <c r="A15" s="108">
        <v>18</v>
      </c>
      <c r="B15" s="127" t="s">
        <v>251</v>
      </c>
      <c r="C15" s="59" t="s">
        <v>296</v>
      </c>
      <c r="D15" s="133" t="s">
        <v>268</v>
      </c>
      <c r="E15" s="134" t="s">
        <v>269</v>
      </c>
      <c r="F15" s="135"/>
      <c r="G15" s="131" t="s">
        <v>216</v>
      </c>
      <c r="H15" s="136" t="s">
        <v>8</v>
      </c>
      <c r="I15" s="781" t="s">
        <v>405</v>
      </c>
      <c r="J15" s="273" t="str">
        <f t="shared" si="0"/>
        <v/>
      </c>
      <c r="K15" s="274">
        <f t="shared" si="1"/>
        <v>0</v>
      </c>
      <c r="L15" s="275" t="str">
        <f>IF('CKX17'!M14&lt;1,"x"," ")</f>
        <v xml:space="preserve"> </v>
      </c>
      <c r="M15" s="275" t="str">
        <f>IF('CKX17'!Q14&lt;1,"x"," ")</f>
        <v xml:space="preserve"> </v>
      </c>
      <c r="N15" s="275" t="str">
        <f>IF('CKX17'!Y14&lt;1,"x"," ")</f>
        <v xml:space="preserve"> </v>
      </c>
      <c r="O15" s="275" t="str">
        <f>IF('CKX17'!AJ14&lt;1,"x"," ")</f>
        <v xml:space="preserve"> </v>
      </c>
      <c r="P15" s="275" t="str">
        <f>IF('CKX17'!AU14&lt;1,"x"," ")</f>
        <v xml:space="preserve"> </v>
      </c>
      <c r="Q15" s="275" t="str">
        <f>IF('CKX17'!BF14&lt;1,"x"," ")</f>
        <v xml:space="preserve"> </v>
      </c>
      <c r="R15" s="275" t="str">
        <f>IF('CKX17'!BQ14&lt;1,"x"," ")</f>
        <v xml:space="preserve"> </v>
      </c>
      <c r="S15" s="275" t="str">
        <f>IF('CKX17'!CJ14&lt;1,"x"," ")</f>
        <v xml:space="preserve"> </v>
      </c>
      <c r="T15" s="275" t="str">
        <f>IF('CKX17'!CU14&lt;1,"x"," ")</f>
        <v xml:space="preserve"> </v>
      </c>
      <c r="U15" s="275" t="str">
        <f>IF('CKX17'!DF14&lt;1,"x"," ")</f>
        <v xml:space="preserve"> </v>
      </c>
      <c r="V15" s="275" t="str">
        <f>IF('CKX17'!DQ14&lt;1,"x"," ")</f>
        <v xml:space="preserve"> </v>
      </c>
      <c r="W15" s="275" t="str">
        <f>IF('CKX17'!EB14&lt;1,"x"," ")</f>
        <v xml:space="preserve"> </v>
      </c>
      <c r="X15" s="275" t="str">
        <f>IF('CKX17'!EM14&lt;1,"x"," ")</f>
        <v xml:space="preserve"> </v>
      </c>
      <c r="Y15" s="275" t="str">
        <f>IF('CKX17'!FI14&lt;1,"x"," ")</f>
        <v xml:space="preserve"> </v>
      </c>
      <c r="Z15" s="275" t="str">
        <f>IF('CKX17'!FT14&lt;1,"x"," ")</f>
        <v xml:space="preserve"> </v>
      </c>
      <c r="AA15" s="275" t="str">
        <f>IF('CKX17'!GE14&lt;1,"x"," ")</f>
        <v xml:space="preserve"> </v>
      </c>
      <c r="AB15" s="275" t="str">
        <f>IF('CKX17'!GP14&lt;1,"x"," ")</f>
        <v xml:space="preserve"> </v>
      </c>
      <c r="AC15" s="275" t="str">
        <f>IF('CKX17'!HA14&lt;1,"x"," ")</f>
        <v xml:space="preserve"> </v>
      </c>
      <c r="AD15" s="275" t="str">
        <f>IF('CKX17'!HL14&lt;1,"x"," ")</f>
        <v xml:space="preserve"> </v>
      </c>
      <c r="AE15" s="275" t="str">
        <f>IF('CKX17'!HW14&lt;1,"x"," ")</f>
        <v xml:space="preserve"> </v>
      </c>
      <c r="AF15" s="275" t="str">
        <f>IF('CKX17'!IH14&lt;1,"x"," ")</f>
        <v xml:space="preserve"> </v>
      </c>
      <c r="AG15" s="275" t="str">
        <f>IF('CKX17'!IS14&lt;1,"x"," ")</f>
        <v xml:space="preserve"> </v>
      </c>
      <c r="AH15" s="275" t="str">
        <f>IF('CKX17'!JJ14&lt;1,"x"," ")</f>
        <v xml:space="preserve"> </v>
      </c>
      <c r="AI15" s="275" t="str">
        <f>IF('CKX17'!JU14&lt;1,"x"," ")</f>
        <v xml:space="preserve"> </v>
      </c>
      <c r="AJ15" s="275" t="str">
        <f>IF('CKX17'!KY14&lt;1,"x"," ")</f>
        <v xml:space="preserve"> </v>
      </c>
      <c r="AK15" s="275" t="str">
        <f>IF('CKX17'!LJ14&lt;1,"x"," ")</f>
        <v xml:space="preserve"> </v>
      </c>
      <c r="AL15" s="275" t="str">
        <f>IF('CKX17'!MA14&lt;1,"x"," ")</f>
        <v xml:space="preserve"> </v>
      </c>
      <c r="AM15" s="275" t="str">
        <f>IF('CKX17'!ML14&lt;1,"x"," ")</f>
        <v xml:space="preserve"> </v>
      </c>
      <c r="AN15" s="275" t="str">
        <f>IF('CKX17'!MW14&lt;1,"x"," ")</f>
        <v xml:space="preserve"> </v>
      </c>
      <c r="AO15" s="275" t="str">
        <f>IF('CKX17'!NH14&lt;1,"x"," ")</f>
        <v xml:space="preserve"> </v>
      </c>
      <c r="AP15" s="275" t="str">
        <f>IF('CKX17'!NY14&lt;1,"x"," ")</f>
        <v xml:space="preserve"> </v>
      </c>
      <c r="AQ15" s="275" t="str">
        <f>IF('CKX17'!OJ14&lt;1,"x"," ")</f>
        <v xml:space="preserve"> </v>
      </c>
      <c r="AR15" s="275" t="str">
        <f>IF('CKX17'!PO14&lt;1,"x"," ")</f>
        <v xml:space="preserve"> </v>
      </c>
      <c r="AS15" s="275" t="str">
        <f>IF('CKX17'!PZ14&lt;1,"x"," ")</f>
        <v xml:space="preserve"> </v>
      </c>
      <c r="AT15" s="275" t="str">
        <f>IF('CKX17'!QK14&lt;1,"x"," ")</f>
        <v xml:space="preserve"> </v>
      </c>
      <c r="AU15" s="275" t="str">
        <f>IF('CKX17'!QV14&lt;1,"x"," ")</f>
        <v xml:space="preserve"> </v>
      </c>
      <c r="AV15" s="275" t="str">
        <f>IF('CKX17'!RG14&lt;1,"x"," ")</f>
        <v xml:space="preserve"> </v>
      </c>
      <c r="AW15" s="275" t="str">
        <f>IF('CKX17'!RR14&lt;1,"x"," ")</f>
        <v xml:space="preserve"> </v>
      </c>
      <c r="AX15" s="275" t="str">
        <f>IF('CKX17'!SC14&lt;1,"x"," ")</f>
        <v xml:space="preserve"> </v>
      </c>
      <c r="AY15" s="275" t="str">
        <f>IF('CKX17'!TC14&lt;1,"x"," ")</f>
        <v xml:space="preserve"> </v>
      </c>
    </row>
    <row r="16" spans="1:51" s="45" customFormat="1" ht="46.5" customHeight="1">
      <c r="A16" s="108">
        <v>20</v>
      </c>
      <c r="B16" s="127" t="s">
        <v>251</v>
      </c>
      <c r="C16" s="59" t="s">
        <v>298</v>
      </c>
      <c r="D16" s="1186" t="s">
        <v>161</v>
      </c>
      <c r="E16" s="1187" t="s">
        <v>272</v>
      </c>
      <c r="F16" s="125"/>
      <c r="G16" s="136" t="s">
        <v>218</v>
      </c>
      <c r="H16" s="136" t="s">
        <v>8</v>
      </c>
      <c r="I16" s="781" t="s">
        <v>407</v>
      </c>
      <c r="J16" s="273" t="str">
        <f t="shared" si="0"/>
        <v>ĐỒ ÁN KỸ THUẬT THI CÔNG 1 (1TC),Điểm Đồ án TN(5TC),</v>
      </c>
      <c r="K16" s="274">
        <f t="shared" si="1"/>
        <v>6</v>
      </c>
      <c r="L16" s="275" t="str">
        <f>IF('CKX17'!M15&lt;1,"x"," ")</f>
        <v xml:space="preserve"> </v>
      </c>
      <c r="M16" s="275" t="str">
        <f>IF('CKX17'!Q15&lt;1,"x"," ")</f>
        <v xml:space="preserve"> </v>
      </c>
      <c r="N16" s="275" t="str">
        <f>IF('CKX17'!Y15&lt;1,"x"," ")</f>
        <v xml:space="preserve"> </v>
      </c>
      <c r="O16" s="275" t="str">
        <f>IF('CKX17'!AJ15&lt;1,"x"," ")</f>
        <v xml:space="preserve"> </v>
      </c>
      <c r="P16" s="275" t="str">
        <f>IF('CKX17'!AU15&lt;1,"x"," ")</f>
        <v xml:space="preserve"> </v>
      </c>
      <c r="Q16" s="275" t="str">
        <f>IF('CKX17'!BF15&lt;1,"x"," ")</f>
        <v xml:space="preserve"> </v>
      </c>
      <c r="R16" s="275" t="str">
        <f>IF('CKX17'!BQ15&lt;1,"x"," ")</f>
        <v xml:space="preserve"> </v>
      </c>
      <c r="S16" s="275" t="str">
        <f>IF('CKX17'!CJ15&lt;1,"x"," ")</f>
        <v xml:space="preserve"> </v>
      </c>
      <c r="T16" s="275" t="str">
        <f>IF('CKX17'!CU15&lt;1,"x"," ")</f>
        <v xml:space="preserve"> </v>
      </c>
      <c r="U16" s="275" t="str">
        <f>IF('CKX17'!DF15&lt;1,"x"," ")</f>
        <v xml:space="preserve"> </v>
      </c>
      <c r="V16" s="275" t="str">
        <f>IF('CKX17'!DQ15&lt;1,"x"," ")</f>
        <v xml:space="preserve"> </v>
      </c>
      <c r="W16" s="275" t="str">
        <f>IF('CKX17'!EB15&lt;1,"x"," ")</f>
        <v xml:space="preserve"> </v>
      </c>
      <c r="X16" s="275" t="str">
        <f>IF('CKX17'!EM15&lt;1,"x"," ")</f>
        <v xml:space="preserve"> </v>
      </c>
      <c r="Y16" s="275" t="str">
        <f>IF('CKX17'!FI15&lt;1,"x"," ")</f>
        <v xml:space="preserve"> </v>
      </c>
      <c r="Z16" s="275" t="str">
        <f>IF('CKX17'!FT15&lt;1,"x"," ")</f>
        <v xml:space="preserve"> </v>
      </c>
      <c r="AA16" s="275" t="str">
        <f>IF('CKX17'!GE15&lt;1,"x"," ")</f>
        <v xml:space="preserve"> </v>
      </c>
      <c r="AB16" s="275" t="str">
        <f>IF('CKX17'!GP15&lt;1,"x"," ")</f>
        <v xml:space="preserve"> </v>
      </c>
      <c r="AC16" s="275" t="str">
        <f>IF('CKX17'!HA15&lt;1,"x"," ")</f>
        <v xml:space="preserve"> </v>
      </c>
      <c r="AD16" s="275" t="str">
        <f>IF('CKX17'!HL15&lt;1,"x"," ")</f>
        <v xml:space="preserve"> </v>
      </c>
      <c r="AE16" s="275" t="str">
        <f>IF('CKX17'!HW15&lt;1,"x"," ")</f>
        <v xml:space="preserve"> </v>
      </c>
      <c r="AF16" s="275" t="str">
        <f>IF('CKX17'!IH15&lt;1,"x"," ")</f>
        <v xml:space="preserve"> </v>
      </c>
      <c r="AG16" s="275" t="str">
        <f>IF('CKX17'!IS15&lt;1,"x"," ")</f>
        <v>x</v>
      </c>
      <c r="AH16" s="275" t="str">
        <f>IF('CKX17'!JJ15&lt;1,"x"," ")</f>
        <v xml:space="preserve"> </v>
      </c>
      <c r="AI16" s="275" t="str">
        <f>IF('CKX17'!JU15&lt;1,"x"," ")</f>
        <v xml:space="preserve"> </v>
      </c>
      <c r="AJ16" s="275" t="str">
        <f>IF('CKX17'!KY15&lt;1,"x"," ")</f>
        <v xml:space="preserve"> </v>
      </c>
      <c r="AK16" s="275" t="str">
        <f>IF('CKX17'!LJ15&lt;1,"x"," ")</f>
        <v xml:space="preserve"> </v>
      </c>
      <c r="AL16" s="275" t="str">
        <f>IF('CKX17'!MA15&lt;1,"x"," ")</f>
        <v xml:space="preserve"> </v>
      </c>
      <c r="AM16" s="275" t="str">
        <f>IF('CKX17'!ML15&lt;1,"x"," ")</f>
        <v xml:space="preserve"> </v>
      </c>
      <c r="AN16" s="275" t="str">
        <f>IF('CKX17'!MW15&lt;1,"x"," ")</f>
        <v xml:space="preserve"> </v>
      </c>
      <c r="AO16" s="275" t="str">
        <f>IF('CKX17'!NH15&lt;1,"x"," ")</f>
        <v xml:space="preserve"> </v>
      </c>
      <c r="AP16" s="275" t="str">
        <f>IF('CKX17'!NY15&lt;1,"x"," ")</f>
        <v xml:space="preserve"> </v>
      </c>
      <c r="AQ16" s="275" t="str">
        <f>IF('CKX17'!OJ15&lt;1,"x"," ")</f>
        <v xml:space="preserve"> </v>
      </c>
      <c r="AR16" s="275" t="str">
        <f>IF('CKX17'!PO15&lt;1,"x"," ")</f>
        <v xml:space="preserve"> </v>
      </c>
      <c r="AS16" s="275" t="str">
        <f>IF('CKX17'!PZ15&lt;1,"x"," ")</f>
        <v xml:space="preserve"> </v>
      </c>
      <c r="AT16" s="275" t="str">
        <f>IF('CKX17'!QK15&lt;1,"x"," ")</f>
        <v xml:space="preserve"> </v>
      </c>
      <c r="AU16" s="275" t="str">
        <f>IF('CKX17'!QV15&lt;1,"x"," ")</f>
        <v xml:space="preserve"> </v>
      </c>
      <c r="AV16" s="275" t="str">
        <f>IF('CKX17'!RG15&lt;1,"x"," ")</f>
        <v xml:space="preserve"> </v>
      </c>
      <c r="AW16" s="275" t="str">
        <f>IF('CKX17'!RR15&lt;1,"x"," ")</f>
        <v xml:space="preserve"> </v>
      </c>
      <c r="AX16" s="275" t="str">
        <f>IF('CKX17'!SC15&lt;1,"x"," ")</f>
        <v xml:space="preserve"> </v>
      </c>
      <c r="AY16" s="275" t="str">
        <f>IF('CKX17'!TC15&lt;1,"x"," ")</f>
        <v>x</v>
      </c>
    </row>
    <row r="17" spans="1:51" s="45" customFormat="1" ht="54" customHeight="1">
      <c r="A17" s="65">
        <v>26</v>
      </c>
      <c r="B17" s="222" t="s">
        <v>251</v>
      </c>
      <c r="C17" s="142" t="s">
        <v>341</v>
      </c>
      <c r="D17" s="220" t="s">
        <v>342</v>
      </c>
      <c r="E17" s="589" t="s">
        <v>165</v>
      </c>
      <c r="F17" s="312" t="s">
        <v>461</v>
      </c>
      <c r="G17" s="281">
        <v>34311</v>
      </c>
      <c r="H17" s="65" t="s">
        <v>8</v>
      </c>
      <c r="I17" s="452" t="s">
        <v>439</v>
      </c>
      <c r="J17" s="273" t="str">
        <f t="shared" si="0"/>
        <v/>
      </c>
      <c r="K17" s="274">
        <f t="shared" si="1"/>
        <v>0</v>
      </c>
      <c r="L17" s="275" t="str">
        <f>IF('CKX17'!M16&lt;1,"x"," ")</f>
        <v xml:space="preserve"> </v>
      </c>
      <c r="M17" s="275" t="str">
        <f>IF('CKX17'!Q16&lt;1,"x"," ")</f>
        <v xml:space="preserve"> </v>
      </c>
      <c r="N17" s="275" t="str">
        <f>IF('CKX17'!Y16&lt;1,"x"," ")</f>
        <v xml:space="preserve"> </v>
      </c>
      <c r="O17" s="275" t="str">
        <f>IF('CKX17'!AJ16&lt;1,"x"," ")</f>
        <v xml:space="preserve"> </v>
      </c>
      <c r="P17" s="275" t="str">
        <f>IF('CKX17'!AU16&lt;1,"x"," ")</f>
        <v xml:space="preserve"> </v>
      </c>
      <c r="Q17" s="275" t="str">
        <f>IF('CKX17'!BF16&lt;1,"x"," ")</f>
        <v xml:space="preserve"> </v>
      </c>
      <c r="R17" s="275" t="str">
        <f>IF('CKX17'!BQ16&lt;1,"x"," ")</f>
        <v xml:space="preserve"> </v>
      </c>
      <c r="S17" s="275" t="str">
        <f>IF('CKX17'!CJ16&lt;1,"x"," ")</f>
        <v xml:space="preserve"> </v>
      </c>
      <c r="T17" s="275" t="str">
        <f>IF('CKX17'!CU16&lt;1,"x"," ")</f>
        <v xml:space="preserve"> </v>
      </c>
      <c r="U17" s="275" t="str">
        <f>IF('CKX17'!DF16&lt;1,"x"," ")</f>
        <v xml:space="preserve"> </v>
      </c>
      <c r="V17" s="275" t="str">
        <f>IF('CKX17'!DQ16&lt;1,"x"," ")</f>
        <v xml:space="preserve"> </v>
      </c>
      <c r="W17" s="275" t="str">
        <f>IF('CKX17'!EB16&lt;1,"x"," ")</f>
        <v xml:space="preserve"> </v>
      </c>
      <c r="X17" s="275" t="str">
        <f>IF('CKX17'!EM16&lt;1,"x"," ")</f>
        <v xml:space="preserve"> </v>
      </c>
      <c r="Y17" s="275" t="str">
        <f>IF('CKX17'!FI16&lt;1,"x"," ")</f>
        <v xml:space="preserve"> </v>
      </c>
      <c r="Z17" s="275" t="str">
        <f>IF('CKX17'!FT16&lt;1,"x"," ")</f>
        <v xml:space="preserve"> </v>
      </c>
      <c r="AA17" s="275" t="str">
        <f>IF('CKX17'!GE16&lt;1,"x"," ")</f>
        <v xml:space="preserve"> </v>
      </c>
      <c r="AB17" s="275" t="str">
        <f>IF('CKX17'!GP16&lt;1,"x"," ")</f>
        <v xml:space="preserve"> </v>
      </c>
      <c r="AC17" s="275" t="str">
        <f>IF('CKX17'!HA16&lt;1,"x"," ")</f>
        <v xml:space="preserve"> </v>
      </c>
      <c r="AD17" s="275" t="str">
        <f>IF('CKX17'!HL16&lt;1,"x"," ")</f>
        <v xml:space="preserve"> </v>
      </c>
      <c r="AE17" s="275" t="str">
        <f>IF('CKX17'!HW16&lt;1,"x"," ")</f>
        <v xml:space="preserve"> </v>
      </c>
      <c r="AF17" s="275" t="str">
        <f>IF('CKX17'!IH16&lt;1,"x"," ")</f>
        <v xml:space="preserve"> </v>
      </c>
      <c r="AG17" s="275" t="str">
        <f>IF('CKX17'!IS16&lt;1,"x"," ")</f>
        <v xml:space="preserve"> </v>
      </c>
      <c r="AH17" s="275" t="str">
        <f>IF('CKX17'!JJ16&lt;1,"x"," ")</f>
        <v xml:space="preserve"> </v>
      </c>
      <c r="AI17" s="275" t="str">
        <f>IF('CKX17'!JU16&lt;1,"x"," ")</f>
        <v xml:space="preserve"> </v>
      </c>
      <c r="AJ17" s="275" t="str">
        <f>IF('CKX17'!KY16&lt;1,"x"," ")</f>
        <v xml:space="preserve"> </v>
      </c>
      <c r="AK17" s="275" t="str">
        <f>IF('CKX17'!LJ16&lt;1,"x"," ")</f>
        <v xml:space="preserve"> </v>
      </c>
      <c r="AL17" s="275" t="str">
        <f>IF('CKX17'!MA16&lt;1,"x"," ")</f>
        <v xml:space="preserve"> </v>
      </c>
      <c r="AM17" s="275" t="str">
        <f>IF('CKX17'!ML16&lt;1,"x"," ")</f>
        <v xml:space="preserve"> </v>
      </c>
      <c r="AN17" s="275" t="str">
        <f>IF('CKX17'!MW16&lt;1,"x"," ")</f>
        <v xml:space="preserve"> </v>
      </c>
      <c r="AO17" s="275" t="str">
        <f>IF('CKX17'!NH16&lt;1,"x"," ")</f>
        <v xml:space="preserve"> </v>
      </c>
      <c r="AP17" s="275" t="str">
        <f>IF('CKX17'!NY16&lt;1,"x"," ")</f>
        <v xml:space="preserve"> </v>
      </c>
      <c r="AQ17" s="275" t="str">
        <f>IF('CKX17'!OJ16&lt;1,"x"," ")</f>
        <v xml:space="preserve"> </v>
      </c>
      <c r="AR17" s="275" t="str">
        <f>IF('CKX17'!PO16&lt;1,"x"," ")</f>
        <v xml:space="preserve"> </v>
      </c>
      <c r="AS17" s="275" t="str">
        <f>IF('CKX17'!PZ16&lt;1,"x"," ")</f>
        <v xml:space="preserve"> </v>
      </c>
      <c r="AT17" s="275" t="str">
        <f>IF('CKX17'!QK16&lt;1,"x"," ")</f>
        <v xml:space="preserve"> </v>
      </c>
      <c r="AU17" s="275" t="str">
        <f>IF('CKX17'!QV16&lt;1,"x"," ")</f>
        <v xml:space="preserve"> </v>
      </c>
      <c r="AV17" s="275" t="str">
        <f>IF('CKX17'!RG16&lt;1,"x"," ")</f>
        <v xml:space="preserve"> </v>
      </c>
      <c r="AW17" s="275" t="str">
        <f>IF('CKX17'!RR16&lt;1,"x"," ")</f>
        <v xml:space="preserve"> </v>
      </c>
      <c r="AX17" s="275" t="str">
        <f>IF('CKX17'!SC16&lt;1,"x"," ")</f>
        <v xml:space="preserve"> </v>
      </c>
      <c r="AY17" s="275" t="str">
        <f>IF('CKX17'!TC16&lt;1,"x"," ")</f>
        <v xml:space="preserve"> </v>
      </c>
    </row>
    <row r="18" spans="1:51" s="45" customFormat="1" ht="31.5" customHeight="1">
      <c r="A18" s="65">
        <v>27</v>
      </c>
      <c r="B18" s="222" t="s">
        <v>251</v>
      </c>
      <c r="C18" s="142" t="s">
        <v>343</v>
      </c>
      <c r="D18" s="220" t="s">
        <v>195</v>
      </c>
      <c r="E18" s="221" t="s">
        <v>272</v>
      </c>
      <c r="F18" s="75"/>
      <c r="G18" s="249">
        <v>35096</v>
      </c>
      <c r="H18" s="65" t="s">
        <v>8</v>
      </c>
      <c r="I18" s="452" t="s">
        <v>434</v>
      </c>
      <c r="J18" s="273" t="str">
        <f t="shared" si="0"/>
        <v/>
      </c>
      <c r="K18" s="274">
        <f t="shared" si="1"/>
        <v>0</v>
      </c>
      <c r="L18" s="275" t="str">
        <f>IF('CKX17'!M17&lt;1,"x"," ")</f>
        <v xml:space="preserve"> </v>
      </c>
      <c r="M18" s="275" t="str">
        <f>IF('CKX17'!Q17&lt;1,"x"," ")</f>
        <v xml:space="preserve"> </v>
      </c>
      <c r="N18" s="275" t="str">
        <f>IF('CKX17'!Y17&lt;1,"x"," ")</f>
        <v xml:space="preserve"> </v>
      </c>
      <c r="O18" s="275" t="str">
        <f>IF('CKX17'!AJ17&lt;1,"x"," ")</f>
        <v xml:space="preserve"> </v>
      </c>
      <c r="P18" s="275" t="str">
        <f>IF('CKX17'!AU17&lt;1,"x"," ")</f>
        <v xml:space="preserve"> </v>
      </c>
      <c r="Q18" s="275" t="str">
        <f>IF('CKX17'!BF17&lt;1,"x"," ")</f>
        <v xml:space="preserve"> </v>
      </c>
      <c r="R18" s="275" t="str">
        <f>IF('CKX17'!BQ17&lt;1,"x"," ")</f>
        <v xml:space="preserve"> </v>
      </c>
      <c r="S18" s="275" t="str">
        <f>IF('CKX17'!CJ17&lt;1,"x"," ")</f>
        <v xml:space="preserve"> </v>
      </c>
      <c r="T18" s="275" t="str">
        <f>IF('CKX17'!CU17&lt;1,"x"," ")</f>
        <v xml:space="preserve"> </v>
      </c>
      <c r="U18" s="275" t="str">
        <f>IF('CKX17'!DF17&lt;1,"x"," ")</f>
        <v xml:space="preserve"> </v>
      </c>
      <c r="V18" s="275" t="str">
        <f>IF('CKX17'!DQ17&lt;1,"x"," ")</f>
        <v xml:space="preserve"> </v>
      </c>
      <c r="W18" s="275" t="str">
        <f>IF('CKX17'!EB17&lt;1,"x"," ")</f>
        <v xml:space="preserve"> </v>
      </c>
      <c r="X18" s="275" t="str">
        <f>IF('CKX17'!EM17&lt;1,"x"," ")</f>
        <v xml:space="preserve"> </v>
      </c>
      <c r="Y18" s="275" t="str">
        <f>IF('CKX17'!FI17&lt;1,"x"," ")</f>
        <v xml:space="preserve"> </v>
      </c>
      <c r="Z18" s="275" t="str">
        <f>IF('CKX17'!FT17&lt;1,"x"," ")</f>
        <v xml:space="preserve"> </v>
      </c>
      <c r="AA18" s="275" t="str">
        <f>IF('CKX17'!GE17&lt;1,"x"," ")</f>
        <v xml:space="preserve"> </v>
      </c>
      <c r="AB18" s="275" t="str">
        <f>IF('CKX17'!GP17&lt;1,"x"," ")</f>
        <v xml:space="preserve"> </v>
      </c>
      <c r="AC18" s="275" t="str">
        <f>IF('CKX17'!HA17&lt;1,"x"," ")</f>
        <v xml:space="preserve"> </v>
      </c>
      <c r="AD18" s="275" t="str">
        <f>IF('CKX17'!HL17&lt;1,"x"," ")</f>
        <v xml:space="preserve"> </v>
      </c>
      <c r="AE18" s="275" t="str">
        <f>IF('CKX17'!HW17&lt;1,"x"," ")</f>
        <v xml:space="preserve"> </v>
      </c>
      <c r="AF18" s="275" t="str">
        <f>IF('CKX17'!IH17&lt;1,"x"," ")</f>
        <v xml:space="preserve"> </v>
      </c>
      <c r="AG18" s="275" t="str">
        <f>IF('CKX17'!IS17&lt;1,"x"," ")</f>
        <v xml:space="preserve"> </v>
      </c>
      <c r="AH18" s="275" t="str">
        <f>IF('CKX17'!JJ17&lt;1,"x"," ")</f>
        <v xml:space="preserve"> </v>
      </c>
      <c r="AI18" s="275" t="str">
        <f>IF('CKX17'!JU17&lt;1,"x"," ")</f>
        <v xml:space="preserve"> </v>
      </c>
      <c r="AJ18" s="275" t="str">
        <f>IF('CKX17'!KY17&lt;1,"x"," ")</f>
        <v xml:space="preserve"> </v>
      </c>
      <c r="AK18" s="275" t="str">
        <f>IF('CKX17'!LJ17&lt;1,"x"," ")</f>
        <v xml:space="preserve"> </v>
      </c>
      <c r="AL18" s="275" t="str">
        <f>IF('CKX17'!MA17&lt;1,"x"," ")</f>
        <v xml:space="preserve"> </v>
      </c>
      <c r="AM18" s="275" t="str">
        <f>IF('CKX17'!ML17&lt;1,"x"," ")</f>
        <v xml:space="preserve"> </v>
      </c>
      <c r="AN18" s="275" t="str">
        <f>IF('CKX17'!MW17&lt;1,"x"," ")</f>
        <v xml:space="preserve"> </v>
      </c>
      <c r="AO18" s="275" t="str">
        <f>IF('CKX17'!NH17&lt;1,"x"," ")</f>
        <v xml:space="preserve"> </v>
      </c>
      <c r="AP18" s="275" t="str">
        <f>IF('CKX17'!NY17&lt;1,"x"," ")</f>
        <v xml:space="preserve"> </v>
      </c>
      <c r="AQ18" s="275" t="str">
        <f>IF('CKX17'!OJ17&lt;1,"x"," ")</f>
        <v xml:space="preserve"> </v>
      </c>
      <c r="AR18" s="275" t="str">
        <f>IF('CKX17'!PO17&lt;1,"x"," ")</f>
        <v xml:space="preserve"> </v>
      </c>
      <c r="AS18" s="275" t="str">
        <f>IF('CKX17'!PZ17&lt;1,"x"," ")</f>
        <v xml:space="preserve"> </v>
      </c>
      <c r="AT18" s="275" t="str">
        <f>IF('CKX17'!QK17&lt;1,"x"," ")</f>
        <v xml:space="preserve"> </v>
      </c>
      <c r="AU18" s="275" t="str">
        <f>IF('CKX17'!QV17&lt;1,"x"," ")</f>
        <v xml:space="preserve"> </v>
      </c>
      <c r="AV18" s="275" t="str">
        <f>IF('CKX17'!RG17&lt;1,"x"," ")</f>
        <v xml:space="preserve"> </v>
      </c>
      <c r="AW18" s="275" t="str">
        <f>IF('CKX17'!RR17&lt;1,"x"," ")</f>
        <v xml:space="preserve"> </v>
      </c>
      <c r="AX18" s="275" t="str">
        <f>IF('CKX17'!SC17&lt;1,"x"," ")</f>
        <v xml:space="preserve"> </v>
      </c>
      <c r="AY18" s="275" t="str">
        <f>IF('CKX17'!TC17&lt;1,"x"," ")</f>
        <v xml:space="preserve"> </v>
      </c>
    </row>
    <row r="19" spans="1:51" s="45" customFormat="1" ht="22.5" customHeight="1">
      <c r="A19" s="804">
        <v>20</v>
      </c>
      <c r="B19" s="806" t="s">
        <v>251</v>
      </c>
      <c r="C19" s="805" t="s">
        <v>1120</v>
      </c>
      <c r="D19" s="1210" t="s">
        <v>1121</v>
      </c>
      <c r="E19" s="1211" t="s">
        <v>1122</v>
      </c>
      <c r="F19" s="786" t="s">
        <v>1124</v>
      </c>
      <c r="G19" s="787" t="s">
        <v>1123</v>
      </c>
      <c r="H19" s="788" t="s">
        <v>8</v>
      </c>
      <c r="I19" s="789" t="s">
        <v>900</v>
      </c>
      <c r="J19" s="273" t="str">
        <f t="shared" si="0"/>
        <v>KINH TẾ VI MÔ (3TC),</v>
      </c>
      <c r="K19" s="274">
        <f t="shared" si="1"/>
        <v>3</v>
      </c>
      <c r="L19" s="275" t="str">
        <f>IF('CKX17'!M18&lt;1,"x"," ")</f>
        <v xml:space="preserve"> </v>
      </c>
      <c r="M19" s="275" t="str">
        <f>IF('CKX17'!Q18&lt;1,"x"," ")</f>
        <v xml:space="preserve"> </v>
      </c>
      <c r="N19" s="275" t="str">
        <f>IF('CKX17'!Y18&lt;1,"x"," ")</f>
        <v xml:space="preserve"> </v>
      </c>
      <c r="O19" s="275" t="str">
        <f>IF('CKX17'!AJ18&lt;1,"x"," ")</f>
        <v xml:space="preserve"> </v>
      </c>
      <c r="P19" s="275" t="str">
        <f>IF('CKX17'!AU18&lt;1,"x"," ")</f>
        <v xml:space="preserve"> </v>
      </c>
      <c r="Q19" s="275" t="str">
        <f>IF('CKX17'!BF18&lt;1,"x"," ")</f>
        <v xml:space="preserve"> </v>
      </c>
      <c r="R19" s="275" t="str">
        <f>IF('CKX17'!BQ18&lt;1,"x"," ")</f>
        <v xml:space="preserve"> </v>
      </c>
      <c r="S19" s="275" t="str">
        <f>IF('CKX17'!CJ18&lt;1,"x"," ")</f>
        <v xml:space="preserve"> </v>
      </c>
      <c r="T19" s="275" t="str">
        <f>IF('CKX17'!CU18&lt;1,"x"," ")</f>
        <v xml:space="preserve"> </v>
      </c>
      <c r="U19" s="275" t="str">
        <f>IF('CKX17'!DF18&lt;1,"x"," ")</f>
        <v xml:space="preserve"> </v>
      </c>
      <c r="V19" s="275" t="str">
        <f>IF('CKX17'!DQ18&lt;1,"x"," ")</f>
        <v>x</v>
      </c>
      <c r="W19" s="275" t="str">
        <f>IF('CKX17'!EB18&lt;1,"x"," ")</f>
        <v xml:space="preserve"> </v>
      </c>
      <c r="X19" s="275" t="str">
        <f>IF('CKX17'!EM18&lt;1,"x"," ")</f>
        <v xml:space="preserve"> </v>
      </c>
      <c r="Y19" s="275" t="str">
        <f>IF('CKX17'!FI18&lt;1,"x"," ")</f>
        <v xml:space="preserve"> </v>
      </c>
      <c r="Z19" s="275" t="str">
        <f>IF('CKX17'!FT18&lt;1,"x"," ")</f>
        <v xml:space="preserve"> </v>
      </c>
      <c r="AA19" s="275" t="str">
        <f>IF('CKX17'!GE18&lt;1,"x"," ")</f>
        <v xml:space="preserve"> </v>
      </c>
      <c r="AB19" s="275" t="str">
        <f>IF('CKX17'!GP18&lt;1,"x"," ")</f>
        <v xml:space="preserve"> </v>
      </c>
      <c r="AC19" s="275" t="str">
        <f>IF('CKX17'!HA18&lt;1,"x"," ")</f>
        <v xml:space="preserve"> </v>
      </c>
      <c r="AD19" s="275" t="str">
        <f>IF('CKX17'!HL18&lt;1,"x"," ")</f>
        <v xml:space="preserve"> </v>
      </c>
      <c r="AE19" s="275" t="str">
        <f>IF('CKX17'!HW18&lt;1,"x"," ")</f>
        <v xml:space="preserve"> </v>
      </c>
      <c r="AF19" s="275" t="str">
        <f>IF('CKX17'!IH18&lt;1,"x"," ")</f>
        <v xml:space="preserve"> </v>
      </c>
      <c r="AG19" s="275" t="str">
        <f>IF('CKX17'!IS18&lt;1,"x"," ")</f>
        <v xml:space="preserve"> </v>
      </c>
      <c r="AH19" s="275" t="str">
        <f>IF('CKX17'!JJ18&lt;1,"x"," ")</f>
        <v xml:space="preserve"> </v>
      </c>
      <c r="AI19" s="275" t="str">
        <f>IF('CKX17'!JU18&lt;1,"x"," ")</f>
        <v xml:space="preserve"> </v>
      </c>
      <c r="AJ19" s="275" t="str">
        <f>IF('CKX17'!KY18&lt;1,"x"," ")</f>
        <v xml:space="preserve"> </v>
      </c>
      <c r="AK19" s="275" t="str">
        <f>IF('CKX17'!LJ18&lt;1,"x"," ")</f>
        <v xml:space="preserve"> </v>
      </c>
      <c r="AL19" s="275" t="str">
        <f>IF('CKX17'!MA18&lt;1,"x"," ")</f>
        <v xml:space="preserve"> </v>
      </c>
      <c r="AM19" s="275" t="str">
        <f>IF('CKX17'!ML18&lt;1,"x"," ")</f>
        <v xml:space="preserve"> </v>
      </c>
      <c r="AN19" s="275" t="str">
        <f>IF('CKX17'!MW18&lt;1,"x"," ")</f>
        <v xml:space="preserve"> </v>
      </c>
      <c r="AO19" s="275" t="str">
        <f>IF('CKX17'!NH18&lt;1,"x"," ")</f>
        <v xml:space="preserve"> </v>
      </c>
      <c r="AP19" s="275" t="str">
        <f>IF('CKX17'!NY18&lt;1,"x"," ")</f>
        <v xml:space="preserve"> </v>
      </c>
      <c r="AQ19" s="275" t="str">
        <f>IF('CKX17'!OJ18&lt;1,"x"," ")</f>
        <v xml:space="preserve"> </v>
      </c>
      <c r="AR19" s="275" t="str">
        <f>IF('CKX17'!PO18&lt;1,"x"," ")</f>
        <v xml:space="preserve"> </v>
      </c>
      <c r="AS19" s="275" t="str">
        <f>IF('CKX17'!PZ18&lt;1,"x"," ")</f>
        <v xml:space="preserve"> </v>
      </c>
      <c r="AT19" s="275" t="str">
        <f>IF('CKX17'!QK18&lt;1,"x"," ")</f>
        <v xml:space="preserve"> </v>
      </c>
      <c r="AU19" s="275" t="str">
        <f>IF('CKX17'!QV18&lt;1,"x"," ")</f>
        <v xml:space="preserve"> </v>
      </c>
      <c r="AV19" s="275" t="str">
        <f>IF('CKX17'!RG18&lt;1,"x"," ")</f>
        <v xml:space="preserve"> </v>
      </c>
      <c r="AW19" s="275" t="str">
        <f>IF('CKX17'!RR18&lt;1,"x"," ")</f>
        <v xml:space="preserve"> </v>
      </c>
      <c r="AX19" s="275" t="str">
        <f>IF('CKX17'!SC18&lt;1,"x"," ")</f>
        <v xml:space="preserve"> </v>
      </c>
      <c r="AY19" s="275" t="str">
        <f>IF('CKX17'!TC18&lt;1,"x"," ")</f>
        <v xml:space="preserve"> </v>
      </c>
    </row>
    <row r="20" spans="1:51" s="45" customFormat="1" ht="33.75" customHeight="1">
      <c r="A20" s="745">
        <v>21</v>
      </c>
      <c r="B20" s="1212" t="s">
        <v>893</v>
      </c>
      <c r="C20" s="1213" t="s">
        <v>892</v>
      </c>
      <c r="D20" s="1214" t="s">
        <v>107</v>
      </c>
      <c r="E20" s="1215" t="s">
        <v>894</v>
      </c>
      <c r="F20" s="835" t="s">
        <v>1115</v>
      </c>
      <c r="G20" s="836" t="s">
        <v>895</v>
      </c>
      <c r="H20" s="834" t="s">
        <v>8</v>
      </c>
      <c r="I20" s="837" t="s">
        <v>896</v>
      </c>
      <c r="J20" s="273" t="str">
        <f t="shared" si="0"/>
        <v/>
      </c>
      <c r="K20" s="274">
        <f t="shared" si="1"/>
        <v>0</v>
      </c>
      <c r="L20" s="275" t="str">
        <f>IF('CKX17'!M19&lt;1,"x"," ")</f>
        <v xml:space="preserve"> </v>
      </c>
      <c r="M20" s="275" t="str">
        <f>IF('CKX17'!Q19&lt;1,"x"," ")</f>
        <v xml:space="preserve"> </v>
      </c>
      <c r="N20" s="275" t="str">
        <f>IF('CKX17'!Y19&lt;1,"x"," ")</f>
        <v xml:space="preserve"> </v>
      </c>
      <c r="O20" s="275" t="str">
        <f>IF('CKX17'!AJ19&lt;1,"x"," ")</f>
        <v xml:space="preserve"> </v>
      </c>
      <c r="P20" s="275" t="str">
        <f>IF('CKX17'!AU19&lt;1,"x"," ")</f>
        <v xml:space="preserve"> </v>
      </c>
      <c r="Q20" s="275" t="str">
        <f>IF('CKX17'!BF19&lt;1,"x"," ")</f>
        <v xml:space="preserve"> </v>
      </c>
      <c r="R20" s="275" t="str">
        <f>IF('CKX17'!BQ19&lt;1,"x"," ")</f>
        <v xml:space="preserve"> </v>
      </c>
      <c r="S20" s="275" t="str">
        <f>IF('CKX17'!CJ19&lt;1,"x"," ")</f>
        <v xml:space="preserve"> </v>
      </c>
      <c r="T20" s="275" t="str">
        <f>IF('CKX17'!CU19&lt;1,"x"," ")</f>
        <v xml:space="preserve"> </v>
      </c>
      <c r="U20" s="275" t="str">
        <f>IF('CKX17'!DF19&lt;1,"x"," ")</f>
        <v xml:space="preserve"> </v>
      </c>
      <c r="V20" s="275" t="str">
        <f>IF('CKX17'!DQ19&lt;1,"x"," ")</f>
        <v xml:space="preserve"> </v>
      </c>
      <c r="W20" s="275" t="str">
        <f>IF('CKX17'!EB19&lt;1,"x"," ")</f>
        <v xml:space="preserve"> </v>
      </c>
      <c r="X20" s="275" t="str">
        <f>IF('CKX17'!EM19&lt;1,"x"," ")</f>
        <v xml:space="preserve"> </v>
      </c>
      <c r="Y20" s="275" t="str">
        <f>IF('CKX17'!FI19&lt;1,"x"," ")</f>
        <v xml:space="preserve"> </v>
      </c>
      <c r="Z20" s="275" t="str">
        <f>IF('CKX17'!FT19&lt;1,"x"," ")</f>
        <v xml:space="preserve"> </v>
      </c>
      <c r="AA20" s="275" t="str">
        <f>IF('CKX17'!GE19&lt;1,"x"," ")</f>
        <v xml:space="preserve"> </v>
      </c>
      <c r="AB20" s="275" t="str">
        <f>IF('CKX17'!GP19&lt;1,"x"," ")</f>
        <v xml:space="preserve"> </v>
      </c>
      <c r="AC20" s="275" t="str">
        <f>IF('CKX17'!HA19&lt;1,"x"," ")</f>
        <v xml:space="preserve"> </v>
      </c>
      <c r="AD20" s="275" t="str">
        <f>IF('CKX17'!HL19&lt;1,"x"," ")</f>
        <v xml:space="preserve"> </v>
      </c>
      <c r="AE20" s="275" t="str">
        <f>IF('CKX17'!HW19&lt;1,"x"," ")</f>
        <v xml:space="preserve"> </v>
      </c>
      <c r="AF20" s="275" t="str">
        <f>IF('CKX17'!IH19&lt;1,"x"," ")</f>
        <v xml:space="preserve"> </v>
      </c>
      <c r="AG20" s="275" t="str">
        <f>IF('CKX17'!IS19&lt;1,"x"," ")</f>
        <v xml:space="preserve"> </v>
      </c>
      <c r="AH20" s="275" t="str">
        <f>IF('CKX17'!JJ19&lt;1,"x"," ")</f>
        <v xml:space="preserve"> </v>
      </c>
      <c r="AI20" s="275" t="str">
        <f>IF('CKX17'!JU19&lt;1,"x"," ")</f>
        <v xml:space="preserve"> </v>
      </c>
      <c r="AJ20" s="275" t="str">
        <f>IF('CKX17'!KY19&lt;1,"x"," ")</f>
        <v xml:space="preserve"> </v>
      </c>
      <c r="AK20" s="275" t="str">
        <f>IF('CKX17'!LJ19&lt;1,"x"," ")</f>
        <v xml:space="preserve"> </v>
      </c>
      <c r="AL20" s="275" t="str">
        <f>IF('CKX17'!MA19&lt;1,"x"," ")</f>
        <v xml:space="preserve"> </v>
      </c>
      <c r="AM20" s="275" t="str">
        <f>IF('CKX17'!ML19&lt;1,"x"," ")</f>
        <v xml:space="preserve"> </v>
      </c>
      <c r="AN20" s="275" t="str">
        <f>IF('CKX17'!MW19&lt;1,"x"," ")</f>
        <v xml:space="preserve"> </v>
      </c>
      <c r="AO20" s="275" t="str">
        <f>IF('CKX17'!NH19&lt;1,"x"," ")</f>
        <v xml:space="preserve"> </v>
      </c>
      <c r="AP20" s="275" t="str">
        <f>IF('CKX17'!NY19&lt;1,"x"," ")</f>
        <v xml:space="preserve"> </v>
      </c>
      <c r="AQ20" s="275" t="str">
        <f>IF('CKX17'!OJ19&lt;1,"x"," ")</f>
        <v xml:space="preserve"> </v>
      </c>
      <c r="AR20" s="275" t="str">
        <f>IF('CKX17'!PO19&lt;1,"x"," ")</f>
        <v xml:space="preserve"> </v>
      </c>
      <c r="AS20" s="275" t="str">
        <f>IF('CKX17'!PZ19&lt;1,"x"," ")</f>
        <v xml:space="preserve"> </v>
      </c>
      <c r="AT20" s="275" t="str">
        <f>IF('CKX17'!QK19&lt;1,"x"," ")</f>
        <v xml:space="preserve"> </v>
      </c>
      <c r="AU20" s="275" t="str">
        <f>IF('CKX17'!QV19&lt;1,"x"," ")</f>
        <v xml:space="preserve"> </v>
      </c>
      <c r="AV20" s="275" t="str">
        <f>IF('CKX17'!RG19&lt;1,"x"," ")</f>
        <v xml:space="preserve"> </v>
      </c>
      <c r="AW20" s="275" t="str">
        <f>IF('CKX17'!RR19&lt;1,"x"," ")</f>
        <v xml:space="preserve"> </v>
      </c>
      <c r="AX20" s="275" t="str">
        <f>IF('CKX17'!SC19&lt;1,"x"," ")</f>
        <v xml:space="preserve"> </v>
      </c>
      <c r="AY20" s="275" t="str">
        <f>IF('CKX17'!TC19&lt;1,"x"," ")</f>
        <v xml:space="preserve"> </v>
      </c>
    </row>
  </sheetData>
  <conditionalFormatting sqref="J2:K2 L2:M20 L3:AX20">
    <cfRule type="cellIs" dxfId="21" priority="148" stopIfTrue="1" operator="lessThan">
      <formula>4.95</formula>
    </cfRule>
  </conditionalFormatting>
  <conditionalFormatting sqref="L2:AI2 N21:N65529 N2:R20 S3:AI20 AJ2:AX20">
    <cfRule type="cellIs" dxfId="20" priority="147" operator="lessThan">
      <formula>3.95</formula>
    </cfRule>
  </conditionalFormatting>
  <conditionalFormatting sqref="L3:AX20">
    <cfRule type="cellIs" dxfId="19" priority="146" stopIfTrue="1" operator="lessThan">
      <formula>4.95</formula>
    </cfRule>
  </conditionalFormatting>
  <conditionalFormatting sqref="AY2">
    <cfRule type="cellIs" dxfId="18" priority="4" operator="lessThan">
      <formula>3.95</formula>
    </cfRule>
  </conditionalFormatting>
  <conditionalFormatting sqref="AY3:AY20">
    <cfRule type="cellIs" dxfId="17" priority="3" stopIfTrue="1" operator="lessThan">
      <formula>4.95</formula>
    </cfRule>
  </conditionalFormatting>
  <conditionalFormatting sqref="AY3:AY20">
    <cfRule type="cellIs" dxfId="16" priority="2" operator="lessThan">
      <formula>3.95</formula>
    </cfRule>
  </conditionalFormatting>
  <conditionalFormatting sqref="AY3:AY20">
    <cfRule type="cellIs" dxfId="15" priority="1" stopIfTrue="1" operator="lessThan">
      <formula>4.95</formula>
    </cfRule>
  </conditionalFormatting>
  <pageMargins left="0.32" right="0.7" top="0.43" bottom="0.2" header="0.3" footer="0.22"/>
  <pageSetup paperSize="9" scale="80" orientation="landscape" verticalDpi="0" r:id="rId1"/>
</worksheet>
</file>

<file path=xl/worksheets/sheet6.xml><?xml version="1.0" encoding="utf-8"?>
<worksheet xmlns="http://schemas.openxmlformats.org/spreadsheetml/2006/main" xmlns:r="http://schemas.openxmlformats.org/officeDocument/2006/relationships">
  <dimension ref="A1:TM38"/>
  <sheetViews>
    <sheetView workbookViewId="0">
      <pane xSplit="5" ySplit="1" topLeftCell="TK2" activePane="bottomRight" state="frozen"/>
      <selection pane="topRight" activeCell="F1" sqref="F1"/>
      <selection pane="bottomLeft" activeCell="A2" sqref="A2"/>
      <selection pane="bottomRight" activeCell="TM5" sqref="TM5"/>
    </sheetView>
  </sheetViews>
  <sheetFormatPr defaultRowHeight="12.75"/>
  <cols>
    <col min="1" max="1" width="6.5703125" customWidth="1"/>
    <col min="2" max="2" width="12.140625" customWidth="1"/>
    <col min="3" max="3" width="16.85546875" customWidth="1"/>
    <col min="4" max="4" width="23.42578125" customWidth="1"/>
    <col min="5" max="5" width="12" customWidth="1"/>
    <col min="6" max="7" width="14.85546875" customWidth="1"/>
    <col min="8" max="8" width="8.85546875" customWidth="1"/>
    <col min="9" max="9" width="27.42578125" style="740" customWidth="1"/>
    <col min="10" max="11" width="4.85546875" customWidth="1"/>
    <col min="12" max="12" width="5.42578125" customWidth="1"/>
    <col min="13" max="13" width="5.28515625" customWidth="1"/>
    <col min="14" max="15" width="5.5703125" customWidth="1"/>
    <col min="16" max="16" width="4.42578125" customWidth="1"/>
    <col min="17" max="17" width="5" customWidth="1"/>
    <col min="18" max="27" width="4.42578125" customWidth="1"/>
    <col min="28" max="28" width="4.42578125" style="94" customWidth="1"/>
    <col min="29" max="38" width="4.42578125" customWidth="1"/>
    <col min="39" max="39" width="4.42578125" style="94" customWidth="1"/>
    <col min="40" max="49" width="4.42578125" customWidth="1"/>
    <col min="50" max="50" width="4.42578125" style="94" customWidth="1"/>
    <col min="51" max="60" width="4.42578125" customWidth="1"/>
    <col min="61" max="61" width="4.42578125" style="94" customWidth="1"/>
    <col min="62" max="71" width="4.42578125" customWidth="1"/>
    <col min="72" max="72" width="4.42578125" style="94" customWidth="1"/>
    <col min="73" max="73" width="5.42578125" customWidth="1"/>
    <col min="74" max="75" width="6.28515625" customWidth="1"/>
    <col min="76" max="76" width="10.42578125" customWidth="1"/>
    <col min="77" max="77" width="5.42578125" style="30" customWidth="1"/>
    <col min="78" max="78" width="6.85546875" style="30" customWidth="1"/>
    <col min="79" max="79" width="10.28515625" customWidth="1"/>
    <col min="80" max="80" width="7.42578125" customWidth="1"/>
    <col min="81" max="146" width="4.42578125" customWidth="1"/>
    <col min="147" max="147" width="5.140625" customWidth="1"/>
    <col min="148" max="149" width="6.42578125" customWidth="1"/>
    <col min="150" max="150" width="9.85546875" customWidth="1"/>
    <col min="151" max="151" width="5.42578125" customWidth="1"/>
    <col min="152" max="152" width="6.140625" customWidth="1"/>
    <col min="153" max="153" width="7.28515625" customWidth="1"/>
    <col min="154" max="154" width="6.28515625" customWidth="1"/>
    <col min="155" max="155" width="7" customWidth="1"/>
    <col min="156" max="156" width="10.28515625" customWidth="1"/>
    <col min="157" max="157" width="8.140625" customWidth="1"/>
    <col min="158" max="168" width="4.28515625" customWidth="1"/>
    <col min="169" max="273" width="4.5703125" customWidth="1"/>
    <col min="274" max="275" width="5.140625" customWidth="1"/>
    <col min="276" max="276" width="4.140625" customWidth="1"/>
    <col min="277" max="277" width="5.140625" customWidth="1"/>
    <col min="278" max="278" width="4.7109375" customWidth="1"/>
    <col min="279" max="279" width="4.5703125" customWidth="1"/>
    <col min="280" max="282" width="5.140625" customWidth="1"/>
    <col min="283" max="284" width="4.140625" customWidth="1"/>
    <col min="285" max="285" width="4.85546875" customWidth="1"/>
    <col min="286" max="286" width="4.140625" customWidth="1"/>
    <col min="287" max="287" width="5" customWidth="1"/>
    <col min="288" max="290" width="4.140625" customWidth="1"/>
    <col min="291" max="293" width="5.5703125" customWidth="1"/>
    <col min="294" max="294" width="16.28515625" customWidth="1"/>
    <col min="295" max="295" width="5.7109375" customWidth="1"/>
    <col min="296" max="296" width="6.42578125" customWidth="1"/>
    <col min="297" max="297" width="6.7109375" customWidth="1"/>
    <col min="298" max="298" width="5.140625" customWidth="1"/>
    <col min="299" max="299" width="6.140625" customWidth="1"/>
    <col min="300" max="300" width="5.42578125" customWidth="1"/>
    <col min="301" max="301" width="6.85546875" customWidth="1"/>
    <col min="302" max="302" width="9.7109375" customWidth="1"/>
    <col min="303" max="303" width="7.5703125" customWidth="1"/>
    <col min="304" max="331" width="4.42578125" customWidth="1"/>
    <col min="332" max="342" width="4.5703125" customWidth="1"/>
    <col min="343" max="364" width="4.42578125" customWidth="1"/>
    <col min="365" max="392" width="4.28515625" customWidth="1"/>
    <col min="393" max="409" width="4.42578125" customWidth="1"/>
    <col min="410" max="410" width="5" customWidth="1"/>
    <col min="411" max="412" width="5.7109375" customWidth="1"/>
    <col min="413" max="413" width="15.85546875" customWidth="1"/>
    <col min="414" max="414" width="5.42578125" customWidth="1"/>
    <col min="415" max="416" width="6" customWidth="1"/>
    <col min="417" max="417" width="5.28515625" customWidth="1"/>
    <col min="418" max="421" width="6" customWidth="1"/>
    <col min="422" max="422" width="10.5703125" customWidth="1"/>
    <col min="423" max="423" width="7.42578125" customWidth="1"/>
    <col min="424" max="445" width="4.28515625" customWidth="1"/>
    <col min="446" max="467" width="4.42578125" customWidth="1"/>
    <col min="468" max="468" width="4.140625" customWidth="1"/>
    <col min="469" max="478" width="4.42578125" customWidth="1"/>
    <col min="479" max="500" width="4.28515625" customWidth="1"/>
    <col min="501" max="501" width="5.5703125" customWidth="1"/>
    <col min="502" max="502" width="6.28515625" customWidth="1"/>
    <col min="503" max="503" width="7.140625" customWidth="1"/>
    <col min="504" max="504" width="17.5703125" customWidth="1"/>
    <col min="505" max="505" width="5.5703125" customWidth="1"/>
    <col min="506" max="506" width="6.140625" customWidth="1"/>
    <col min="507" max="507" width="5.85546875" customWidth="1"/>
    <col min="508" max="508" width="5.140625" customWidth="1"/>
    <col min="509" max="509" width="6" customWidth="1"/>
    <col min="510" max="510" width="5.7109375" customWidth="1"/>
    <col min="511" max="511" width="5.5703125" customWidth="1"/>
    <col min="512" max="512" width="6.28515625" customWidth="1"/>
    <col min="513" max="513" width="6.85546875" customWidth="1"/>
    <col min="515" max="515" width="12.85546875" customWidth="1"/>
    <col min="516" max="516" width="4.140625" customWidth="1"/>
    <col min="517" max="518" width="4.42578125" customWidth="1"/>
    <col min="519" max="519" width="4.140625" customWidth="1"/>
    <col min="520" max="521" width="4.28515625" customWidth="1"/>
    <col min="522" max="526" width="4.7109375" customWidth="1"/>
    <col min="527" max="527" width="5" customWidth="1"/>
    <col min="528" max="528" width="5.5703125" customWidth="1"/>
    <col min="529" max="529" width="5.42578125" customWidth="1"/>
    <col min="530" max="530" width="16.85546875" customWidth="1"/>
    <col min="531" max="531" width="5.28515625" customWidth="1"/>
    <col min="532" max="532" width="6.5703125" customWidth="1"/>
  </cols>
  <sheetData>
    <row r="1" spans="1:533" ht="141" customHeight="1">
      <c r="A1" s="1" t="s">
        <v>0</v>
      </c>
      <c r="B1" s="2" t="s">
        <v>2</v>
      </c>
      <c r="C1" s="2" t="s">
        <v>1</v>
      </c>
      <c r="D1" s="2" t="s">
        <v>3</v>
      </c>
      <c r="E1" s="3" t="s">
        <v>4</v>
      </c>
      <c r="F1" s="3" t="s">
        <v>86</v>
      </c>
      <c r="G1" s="1" t="s">
        <v>5</v>
      </c>
      <c r="H1" s="1" t="s">
        <v>7</v>
      </c>
      <c r="I1" s="1" t="s">
        <v>6</v>
      </c>
      <c r="J1" s="83" t="s">
        <v>870</v>
      </c>
      <c r="K1" s="1053" t="s">
        <v>1366</v>
      </c>
      <c r="L1" s="21" t="s">
        <v>74</v>
      </c>
      <c r="M1" s="19" t="s">
        <v>75</v>
      </c>
      <c r="N1" s="83" t="s">
        <v>871</v>
      </c>
      <c r="O1" s="1053" t="s">
        <v>1367</v>
      </c>
      <c r="P1" s="21" t="s">
        <v>76</v>
      </c>
      <c r="Q1" s="19" t="s">
        <v>77</v>
      </c>
      <c r="R1" s="4" t="s">
        <v>15</v>
      </c>
      <c r="S1" s="5" t="s">
        <v>40</v>
      </c>
      <c r="T1" s="5" t="s">
        <v>41</v>
      </c>
      <c r="U1" s="6" t="s">
        <v>42</v>
      </c>
      <c r="V1" s="15" t="s">
        <v>1433</v>
      </c>
      <c r="W1" s="1027" t="s">
        <v>1336</v>
      </c>
      <c r="X1" s="21" t="s">
        <v>43</v>
      </c>
      <c r="Y1" s="19" t="s">
        <v>44</v>
      </c>
      <c r="Z1" s="19" t="s">
        <v>445</v>
      </c>
      <c r="AA1" s="7" t="s">
        <v>45</v>
      </c>
      <c r="AB1" s="89" t="s">
        <v>45</v>
      </c>
      <c r="AC1" s="4" t="s">
        <v>15</v>
      </c>
      <c r="AD1" s="5" t="s">
        <v>79</v>
      </c>
      <c r="AE1" s="5" t="s">
        <v>80</v>
      </c>
      <c r="AF1" s="6" t="s">
        <v>85</v>
      </c>
      <c r="AG1" s="15" t="s">
        <v>82</v>
      </c>
      <c r="AH1" s="1040" t="s">
        <v>444</v>
      </c>
      <c r="AI1" s="21" t="s">
        <v>83</v>
      </c>
      <c r="AJ1" s="19" t="s">
        <v>84</v>
      </c>
      <c r="AK1" s="19" t="s">
        <v>444</v>
      </c>
      <c r="AL1" s="7" t="s">
        <v>82</v>
      </c>
      <c r="AM1" s="89" t="s">
        <v>82</v>
      </c>
      <c r="AN1" s="4" t="s">
        <v>15</v>
      </c>
      <c r="AO1" s="5" t="s">
        <v>61</v>
      </c>
      <c r="AP1" s="5" t="s">
        <v>62</v>
      </c>
      <c r="AQ1" s="6" t="s">
        <v>63</v>
      </c>
      <c r="AR1" s="15" t="s">
        <v>65</v>
      </c>
      <c r="AS1" s="1040" t="s">
        <v>446</v>
      </c>
      <c r="AT1" s="21" t="s">
        <v>64</v>
      </c>
      <c r="AU1" s="19" t="s">
        <v>66</v>
      </c>
      <c r="AV1" s="19" t="s">
        <v>446</v>
      </c>
      <c r="AW1" s="72" t="s">
        <v>65</v>
      </c>
      <c r="AX1" s="90" t="s">
        <v>65</v>
      </c>
      <c r="AY1" s="4" t="s">
        <v>15</v>
      </c>
      <c r="AZ1" s="5" t="s">
        <v>52</v>
      </c>
      <c r="BA1" s="5" t="s">
        <v>53</v>
      </c>
      <c r="BB1" s="6" t="s">
        <v>54</v>
      </c>
      <c r="BC1" s="15" t="s">
        <v>57</v>
      </c>
      <c r="BD1" s="1040" t="s">
        <v>442</v>
      </c>
      <c r="BE1" s="21" t="s">
        <v>55</v>
      </c>
      <c r="BF1" s="19" t="s">
        <v>56</v>
      </c>
      <c r="BG1" s="19" t="s">
        <v>442</v>
      </c>
      <c r="BH1" s="7" t="s">
        <v>57</v>
      </c>
      <c r="BI1" s="89" t="s">
        <v>57</v>
      </c>
      <c r="BJ1" s="4" t="s">
        <v>15</v>
      </c>
      <c r="BK1" s="5" t="s">
        <v>47</v>
      </c>
      <c r="BL1" s="5" t="s">
        <v>48</v>
      </c>
      <c r="BM1" s="6" t="s">
        <v>49</v>
      </c>
      <c r="BN1" s="15" t="s">
        <v>60</v>
      </c>
      <c r="BO1" s="1040" t="s">
        <v>441</v>
      </c>
      <c r="BP1" s="21" t="s">
        <v>50</v>
      </c>
      <c r="BQ1" s="19" t="s">
        <v>51</v>
      </c>
      <c r="BR1" s="19" t="s">
        <v>441</v>
      </c>
      <c r="BS1" s="7" t="s">
        <v>60</v>
      </c>
      <c r="BT1" s="89" t="s">
        <v>60</v>
      </c>
      <c r="BU1" s="31" t="s">
        <v>447</v>
      </c>
      <c r="BV1" s="32" t="s">
        <v>448</v>
      </c>
      <c r="BW1" s="33" t="s">
        <v>449</v>
      </c>
      <c r="BX1" s="34" t="s">
        <v>450</v>
      </c>
      <c r="BY1" s="287" t="s">
        <v>451</v>
      </c>
      <c r="BZ1" s="288" t="s">
        <v>452</v>
      </c>
      <c r="CA1" s="34" t="s">
        <v>453</v>
      </c>
      <c r="CB1" s="34" t="s">
        <v>454</v>
      </c>
      <c r="CC1" s="439" t="s">
        <v>522</v>
      </c>
      <c r="CD1" s="440" t="s">
        <v>524</v>
      </c>
      <c r="CE1" s="440" t="s">
        <v>525</v>
      </c>
      <c r="CF1" s="441" t="s">
        <v>523</v>
      </c>
      <c r="CG1" s="442" t="s">
        <v>526</v>
      </c>
      <c r="CH1" s="1042" t="s">
        <v>529</v>
      </c>
      <c r="CI1" s="443" t="s">
        <v>527</v>
      </c>
      <c r="CJ1" s="444" t="s">
        <v>528</v>
      </c>
      <c r="CK1" s="444" t="s">
        <v>529</v>
      </c>
      <c r="CL1" s="445" t="s">
        <v>530</v>
      </c>
      <c r="CM1" s="446" t="s">
        <v>530</v>
      </c>
      <c r="CN1" s="4" t="s">
        <v>15</v>
      </c>
      <c r="CO1" s="5" t="s">
        <v>556</v>
      </c>
      <c r="CP1" s="5" t="s">
        <v>557</v>
      </c>
      <c r="CQ1" s="6" t="s">
        <v>558</v>
      </c>
      <c r="CR1" s="15" t="s">
        <v>559</v>
      </c>
      <c r="CS1" s="1040" t="s">
        <v>562</v>
      </c>
      <c r="CT1" s="21" t="s">
        <v>560</v>
      </c>
      <c r="CU1" s="19" t="s">
        <v>561</v>
      </c>
      <c r="CV1" s="19" t="s">
        <v>562</v>
      </c>
      <c r="CW1" s="7" t="s">
        <v>563</v>
      </c>
      <c r="CX1" s="89" t="s">
        <v>564</v>
      </c>
      <c r="CY1" s="4" t="s">
        <v>15</v>
      </c>
      <c r="CZ1" s="5" t="s">
        <v>565</v>
      </c>
      <c r="DA1" s="5" t="s">
        <v>566</v>
      </c>
      <c r="DB1" s="6" t="s">
        <v>567</v>
      </c>
      <c r="DC1" s="15" t="s">
        <v>568</v>
      </c>
      <c r="DD1" s="1040" t="s">
        <v>571</v>
      </c>
      <c r="DE1" s="21" t="s">
        <v>569</v>
      </c>
      <c r="DF1" s="19" t="s">
        <v>570</v>
      </c>
      <c r="DG1" s="19" t="s">
        <v>571</v>
      </c>
      <c r="DH1" s="7" t="s">
        <v>572</v>
      </c>
      <c r="DI1" s="89" t="s">
        <v>572</v>
      </c>
      <c r="DJ1" s="4" t="s">
        <v>15</v>
      </c>
      <c r="DK1" s="5" t="s">
        <v>591</v>
      </c>
      <c r="DL1" s="5" t="s">
        <v>592</v>
      </c>
      <c r="DM1" s="6" t="s">
        <v>593</v>
      </c>
      <c r="DN1" s="15" t="s">
        <v>68</v>
      </c>
      <c r="DO1" s="1040" t="s">
        <v>596</v>
      </c>
      <c r="DP1" s="21" t="s">
        <v>594</v>
      </c>
      <c r="DQ1" s="19" t="s">
        <v>595</v>
      </c>
      <c r="DR1" s="19" t="s">
        <v>596</v>
      </c>
      <c r="DS1" s="7" t="s">
        <v>597</v>
      </c>
      <c r="DT1" s="89" t="s">
        <v>597</v>
      </c>
      <c r="DU1" s="4" t="s">
        <v>15</v>
      </c>
      <c r="DV1" s="5" t="s">
        <v>540</v>
      </c>
      <c r="DW1" s="5" t="s">
        <v>541</v>
      </c>
      <c r="DX1" s="6" t="s">
        <v>542</v>
      </c>
      <c r="DY1" s="15" t="s">
        <v>616</v>
      </c>
      <c r="DZ1" s="1040" t="s">
        <v>545</v>
      </c>
      <c r="EA1" s="21" t="s">
        <v>617</v>
      </c>
      <c r="EB1" s="19" t="s">
        <v>544</v>
      </c>
      <c r="EC1" s="19" t="s">
        <v>545</v>
      </c>
      <c r="ED1" s="7" t="s">
        <v>618</v>
      </c>
      <c r="EE1" s="89" t="s">
        <v>618</v>
      </c>
      <c r="EF1" s="4" t="s">
        <v>15</v>
      </c>
      <c r="EG1" s="5" t="s">
        <v>628</v>
      </c>
      <c r="EH1" s="5" t="s">
        <v>629</v>
      </c>
      <c r="EI1" s="6" t="s">
        <v>630</v>
      </c>
      <c r="EJ1" s="15" t="s">
        <v>631</v>
      </c>
      <c r="EK1" s="1040" t="s">
        <v>634</v>
      </c>
      <c r="EL1" s="21" t="s">
        <v>632</v>
      </c>
      <c r="EM1" s="19" t="s">
        <v>633</v>
      </c>
      <c r="EN1" s="19" t="s">
        <v>634</v>
      </c>
      <c r="EO1" s="7" t="s">
        <v>635</v>
      </c>
      <c r="EP1" s="89" t="s">
        <v>635</v>
      </c>
      <c r="EQ1" s="504" t="s">
        <v>636</v>
      </c>
      <c r="ER1" s="505" t="s">
        <v>642</v>
      </c>
      <c r="ES1" s="506" t="s">
        <v>643</v>
      </c>
      <c r="ET1" s="34" t="s">
        <v>644</v>
      </c>
      <c r="EU1" s="504" t="s">
        <v>637</v>
      </c>
      <c r="EV1" s="505" t="s">
        <v>645</v>
      </c>
      <c r="EW1" s="507" t="s">
        <v>646</v>
      </c>
      <c r="EX1" s="34" t="s">
        <v>925</v>
      </c>
      <c r="EY1" s="34" t="s">
        <v>647</v>
      </c>
      <c r="EZ1" s="499" t="s">
        <v>638</v>
      </c>
      <c r="FA1" s="500" t="s">
        <v>641</v>
      </c>
      <c r="FB1" s="439" t="s">
        <v>15</v>
      </c>
      <c r="FC1" s="440" t="s">
        <v>832</v>
      </c>
      <c r="FD1" s="440" t="s">
        <v>833</v>
      </c>
      <c r="FE1" s="441" t="s">
        <v>834</v>
      </c>
      <c r="FF1" s="442" t="s">
        <v>835</v>
      </c>
      <c r="FG1" s="1042" t="s">
        <v>838</v>
      </c>
      <c r="FH1" s="443" t="s">
        <v>836</v>
      </c>
      <c r="FI1" s="444" t="s">
        <v>837</v>
      </c>
      <c r="FJ1" s="444" t="s">
        <v>838</v>
      </c>
      <c r="FK1" s="445" t="s">
        <v>1050</v>
      </c>
      <c r="FL1" s="546" t="s">
        <v>839</v>
      </c>
      <c r="FM1" s="4" t="s">
        <v>15</v>
      </c>
      <c r="FN1" s="5" t="s">
        <v>873</v>
      </c>
      <c r="FO1" s="5" t="s">
        <v>874</v>
      </c>
      <c r="FP1" s="6" t="s">
        <v>875</v>
      </c>
      <c r="FQ1" s="15" t="s">
        <v>876</v>
      </c>
      <c r="FR1" s="1040" t="s">
        <v>879</v>
      </c>
      <c r="FS1" s="21" t="s">
        <v>877</v>
      </c>
      <c r="FT1" s="19" t="s">
        <v>878</v>
      </c>
      <c r="FU1" s="19" t="s">
        <v>879</v>
      </c>
      <c r="FV1" s="7" t="s">
        <v>880</v>
      </c>
      <c r="FW1" s="89" t="s">
        <v>881</v>
      </c>
      <c r="FX1" s="439" t="s">
        <v>15</v>
      </c>
      <c r="FY1" s="440" t="s">
        <v>531</v>
      </c>
      <c r="FZ1" s="440" t="s">
        <v>532</v>
      </c>
      <c r="GA1" s="441" t="s">
        <v>533</v>
      </c>
      <c r="GB1" s="442" t="s">
        <v>689</v>
      </c>
      <c r="GC1" s="1042" t="s">
        <v>690</v>
      </c>
      <c r="GD1" s="443" t="s">
        <v>535</v>
      </c>
      <c r="GE1" s="444" t="s">
        <v>536</v>
      </c>
      <c r="GF1" s="444" t="s">
        <v>690</v>
      </c>
      <c r="GG1" s="445" t="s">
        <v>691</v>
      </c>
      <c r="GH1" s="446" t="s">
        <v>692</v>
      </c>
      <c r="GI1" s="439" t="s">
        <v>15</v>
      </c>
      <c r="GJ1" s="440" t="s">
        <v>717</v>
      </c>
      <c r="GK1" s="440" t="s">
        <v>718</v>
      </c>
      <c r="GL1" s="441" t="s">
        <v>719</v>
      </c>
      <c r="GM1" s="442" t="s">
        <v>720</v>
      </c>
      <c r="GN1" s="1042" t="s">
        <v>723</v>
      </c>
      <c r="GO1" s="443" t="s">
        <v>721</v>
      </c>
      <c r="GP1" s="444" t="s">
        <v>722</v>
      </c>
      <c r="GQ1" s="444" t="s">
        <v>723</v>
      </c>
      <c r="GR1" s="445" t="s">
        <v>724</v>
      </c>
      <c r="GS1" s="546" t="s">
        <v>724</v>
      </c>
      <c r="GT1" s="439" t="s">
        <v>15</v>
      </c>
      <c r="GU1" s="440" t="s">
        <v>759</v>
      </c>
      <c r="GV1" s="440" t="s">
        <v>760</v>
      </c>
      <c r="GW1" s="441" t="s">
        <v>761</v>
      </c>
      <c r="GX1" s="442" t="s">
        <v>762</v>
      </c>
      <c r="GY1" s="1042" t="s">
        <v>765</v>
      </c>
      <c r="GZ1" s="443" t="s">
        <v>763</v>
      </c>
      <c r="HA1" s="444" t="s">
        <v>764</v>
      </c>
      <c r="HB1" s="444" t="s">
        <v>765</v>
      </c>
      <c r="HC1" s="445" t="s">
        <v>766</v>
      </c>
      <c r="HD1" s="546" t="s">
        <v>766</v>
      </c>
      <c r="HE1" s="439" t="s">
        <v>15</v>
      </c>
      <c r="HF1" s="440" t="s">
        <v>775</v>
      </c>
      <c r="HG1" s="440" t="s">
        <v>776</v>
      </c>
      <c r="HH1" s="441" t="s">
        <v>777</v>
      </c>
      <c r="HI1" s="442" t="s">
        <v>778</v>
      </c>
      <c r="HJ1" s="1042" t="s">
        <v>781</v>
      </c>
      <c r="HK1" s="443" t="s">
        <v>779</v>
      </c>
      <c r="HL1" s="444" t="s">
        <v>780</v>
      </c>
      <c r="HM1" s="444" t="s">
        <v>781</v>
      </c>
      <c r="HN1" s="445" t="s">
        <v>782</v>
      </c>
      <c r="HO1" s="446" t="s">
        <v>782</v>
      </c>
      <c r="HP1" s="439" t="s">
        <v>15</v>
      </c>
      <c r="HQ1" s="440" t="s">
        <v>783</v>
      </c>
      <c r="HR1" s="440" t="s">
        <v>784</v>
      </c>
      <c r="HS1" s="441" t="s">
        <v>785</v>
      </c>
      <c r="HT1" s="442" t="s">
        <v>786</v>
      </c>
      <c r="HU1" s="1042" t="s">
        <v>789</v>
      </c>
      <c r="HV1" s="443" t="s">
        <v>787</v>
      </c>
      <c r="HW1" s="444" t="s">
        <v>788</v>
      </c>
      <c r="HX1" s="444" t="s">
        <v>789</v>
      </c>
      <c r="HY1" s="445" t="s">
        <v>790</v>
      </c>
      <c r="HZ1" s="556" t="s">
        <v>790</v>
      </c>
      <c r="IA1" s="439" t="s">
        <v>15</v>
      </c>
      <c r="IB1" s="440" t="s">
        <v>808</v>
      </c>
      <c r="IC1" s="440" t="s">
        <v>809</v>
      </c>
      <c r="ID1" s="441" t="s">
        <v>810</v>
      </c>
      <c r="IE1" s="442" t="s">
        <v>811</v>
      </c>
      <c r="IF1" s="1042" t="s">
        <v>814</v>
      </c>
      <c r="IG1" s="443" t="s">
        <v>812</v>
      </c>
      <c r="IH1" s="444" t="s">
        <v>813</v>
      </c>
      <c r="II1" s="444" t="s">
        <v>814</v>
      </c>
      <c r="IJ1" s="445" t="s">
        <v>815</v>
      </c>
      <c r="IK1" s="546" t="s">
        <v>815</v>
      </c>
      <c r="IL1" s="439" t="s">
        <v>15</v>
      </c>
      <c r="IM1" s="440" t="s">
        <v>840</v>
      </c>
      <c r="IN1" s="440" t="s">
        <v>841</v>
      </c>
      <c r="IO1" s="441" t="s">
        <v>842</v>
      </c>
      <c r="IP1" s="442" t="s">
        <v>843</v>
      </c>
      <c r="IQ1" s="1042" t="s">
        <v>846</v>
      </c>
      <c r="IR1" s="443" t="s">
        <v>844</v>
      </c>
      <c r="IS1" s="444" t="s">
        <v>845</v>
      </c>
      <c r="IT1" s="444" t="s">
        <v>846</v>
      </c>
      <c r="IU1" s="445" t="s">
        <v>847</v>
      </c>
      <c r="IV1" s="546" t="s">
        <v>847</v>
      </c>
      <c r="IW1" s="1177" t="s">
        <v>1408</v>
      </c>
      <c r="IX1" s="1177" t="s">
        <v>1409</v>
      </c>
      <c r="IY1" s="1177" t="s">
        <v>1410</v>
      </c>
      <c r="IZ1" s="1178" t="s">
        <v>1411</v>
      </c>
      <c r="JA1" s="1179" t="s">
        <v>1412</v>
      </c>
      <c r="JB1" s="1179" t="s">
        <v>1412</v>
      </c>
      <c r="JC1" s="439" t="s">
        <v>15</v>
      </c>
      <c r="JD1" s="440" t="s">
        <v>848</v>
      </c>
      <c r="JE1" s="440" t="s">
        <v>849</v>
      </c>
      <c r="JF1" s="441" t="s">
        <v>850</v>
      </c>
      <c r="JG1" s="442" t="s">
        <v>851</v>
      </c>
      <c r="JH1" s="1042" t="s">
        <v>854</v>
      </c>
      <c r="JI1" s="443" t="s">
        <v>852</v>
      </c>
      <c r="JJ1" s="444" t="s">
        <v>853</v>
      </c>
      <c r="JK1" s="444" t="s">
        <v>854</v>
      </c>
      <c r="JL1" s="445" t="s">
        <v>855</v>
      </c>
      <c r="JM1" s="546" t="s">
        <v>855</v>
      </c>
      <c r="JN1" s="439" t="s">
        <v>522</v>
      </c>
      <c r="JO1" s="440" t="s">
        <v>906</v>
      </c>
      <c r="JP1" s="440" t="s">
        <v>907</v>
      </c>
      <c r="JQ1" s="441" t="s">
        <v>523</v>
      </c>
      <c r="JR1" s="442" t="s">
        <v>908</v>
      </c>
      <c r="JS1" s="1042" t="s">
        <v>911</v>
      </c>
      <c r="JT1" s="443" t="s">
        <v>909</v>
      </c>
      <c r="JU1" s="444" t="s">
        <v>910</v>
      </c>
      <c r="JV1" s="444" t="s">
        <v>911</v>
      </c>
      <c r="JW1" s="445" t="s">
        <v>912</v>
      </c>
      <c r="JX1" s="446" t="s">
        <v>912</v>
      </c>
      <c r="JY1" s="1177" t="s">
        <v>1425</v>
      </c>
      <c r="JZ1" s="1177" t="s">
        <v>1426</v>
      </c>
      <c r="KA1" s="1177" t="s">
        <v>1427</v>
      </c>
      <c r="KB1" s="1178" t="s">
        <v>1428</v>
      </c>
      <c r="KC1" s="1179" t="s">
        <v>1429</v>
      </c>
      <c r="KD1" s="1180" t="s">
        <v>1429</v>
      </c>
      <c r="KE1" s="504" t="s">
        <v>913</v>
      </c>
      <c r="KF1" s="505" t="s">
        <v>923</v>
      </c>
      <c r="KG1" s="506" t="s">
        <v>924</v>
      </c>
      <c r="KH1" s="34" t="s">
        <v>914</v>
      </c>
      <c r="KI1" s="31" t="s">
        <v>915</v>
      </c>
      <c r="KJ1" s="32" t="s">
        <v>916</v>
      </c>
      <c r="KK1" s="33" t="s">
        <v>917</v>
      </c>
      <c r="KL1" s="287" t="s">
        <v>918</v>
      </c>
      <c r="KM1" s="288" t="s">
        <v>919</v>
      </c>
      <c r="KN1" s="676" t="s">
        <v>920</v>
      </c>
      <c r="KO1" s="677" t="s">
        <v>921</v>
      </c>
      <c r="KP1" s="34" t="s">
        <v>922</v>
      </c>
      <c r="KQ1" s="678" t="s">
        <v>1051</v>
      </c>
      <c r="KR1" s="439" t="s">
        <v>15</v>
      </c>
      <c r="KS1" s="440" t="s">
        <v>1014</v>
      </c>
      <c r="KT1" s="440" t="s">
        <v>1015</v>
      </c>
      <c r="KU1" s="441" t="s">
        <v>1016</v>
      </c>
      <c r="KV1" s="442" t="s">
        <v>1017</v>
      </c>
      <c r="KW1" s="1042" t="s">
        <v>1020</v>
      </c>
      <c r="KX1" s="443" t="s">
        <v>1018</v>
      </c>
      <c r="KY1" s="444" t="s">
        <v>1019</v>
      </c>
      <c r="KZ1" s="444" t="s">
        <v>1020</v>
      </c>
      <c r="LA1" s="445" t="s">
        <v>1021</v>
      </c>
      <c r="LB1" s="546" t="s">
        <v>1021</v>
      </c>
      <c r="LC1" s="439" t="s">
        <v>15</v>
      </c>
      <c r="LD1" s="440" t="s">
        <v>1069</v>
      </c>
      <c r="LE1" s="440" t="s">
        <v>1070</v>
      </c>
      <c r="LF1" s="441" t="s">
        <v>1071</v>
      </c>
      <c r="LG1" s="442" t="s">
        <v>1072</v>
      </c>
      <c r="LH1" s="1042" t="s">
        <v>1075</v>
      </c>
      <c r="LI1" s="443" t="s">
        <v>1073</v>
      </c>
      <c r="LJ1" s="444" t="s">
        <v>1074</v>
      </c>
      <c r="LK1" s="444" t="s">
        <v>1075</v>
      </c>
      <c r="LL1" s="445" t="s">
        <v>1076</v>
      </c>
      <c r="LM1" s="546" t="s">
        <v>1076</v>
      </c>
      <c r="LN1" s="1177" t="s">
        <v>1421</v>
      </c>
      <c r="LO1" s="1177" t="s">
        <v>1422</v>
      </c>
      <c r="LP1" s="1177" t="s">
        <v>1423</v>
      </c>
      <c r="LQ1" s="1178" t="s">
        <v>1020</v>
      </c>
      <c r="LR1" s="1179" t="s">
        <v>1424</v>
      </c>
      <c r="LS1" s="1180" t="s">
        <v>1424</v>
      </c>
      <c r="LT1" s="439" t="s">
        <v>15</v>
      </c>
      <c r="LU1" s="440" t="s">
        <v>952</v>
      </c>
      <c r="LV1" s="440" t="s">
        <v>953</v>
      </c>
      <c r="LW1" s="441" t="s">
        <v>954</v>
      </c>
      <c r="LX1" s="442" t="s">
        <v>1022</v>
      </c>
      <c r="LY1" s="1042" t="s">
        <v>1024</v>
      </c>
      <c r="LZ1" s="443" t="s">
        <v>956</v>
      </c>
      <c r="MA1" s="444" t="s">
        <v>1023</v>
      </c>
      <c r="MB1" s="444" t="s">
        <v>1024</v>
      </c>
      <c r="MC1" s="445" t="s">
        <v>959</v>
      </c>
      <c r="MD1" s="546" t="s">
        <v>959</v>
      </c>
      <c r="ME1" s="439" t="s">
        <v>15</v>
      </c>
      <c r="MF1" s="440" t="s">
        <v>1025</v>
      </c>
      <c r="MG1" s="440" t="s">
        <v>1026</v>
      </c>
      <c r="MH1" s="441" t="s">
        <v>1027</v>
      </c>
      <c r="MI1" s="442" t="s">
        <v>1028</v>
      </c>
      <c r="MJ1" s="1042" t="s">
        <v>1031</v>
      </c>
      <c r="MK1" s="443" t="s">
        <v>1029</v>
      </c>
      <c r="ML1" s="444" t="s">
        <v>1030</v>
      </c>
      <c r="MM1" s="444" t="s">
        <v>1031</v>
      </c>
      <c r="MN1" s="445" t="s">
        <v>1032</v>
      </c>
      <c r="MO1" s="446" t="s">
        <v>1033</v>
      </c>
      <c r="MP1" s="439" t="s">
        <v>15</v>
      </c>
      <c r="MQ1" s="440" t="s">
        <v>1034</v>
      </c>
      <c r="MR1" s="440" t="s">
        <v>1035</v>
      </c>
      <c r="MS1" s="441" t="s">
        <v>1036</v>
      </c>
      <c r="MT1" s="442" t="s">
        <v>1037</v>
      </c>
      <c r="MU1" s="1042" t="s">
        <v>1040</v>
      </c>
      <c r="MV1" s="443" t="s">
        <v>1038</v>
      </c>
      <c r="MW1" s="444" t="s">
        <v>1039</v>
      </c>
      <c r="MX1" s="444" t="s">
        <v>1040</v>
      </c>
      <c r="MY1" s="445" t="s">
        <v>1041</v>
      </c>
      <c r="MZ1" s="446" t="s">
        <v>1042</v>
      </c>
      <c r="NA1" s="439" t="s">
        <v>1052</v>
      </c>
      <c r="NB1" s="440" t="s">
        <v>1053</v>
      </c>
      <c r="NC1" s="440" t="s">
        <v>1054</v>
      </c>
      <c r="ND1" s="441" t="s">
        <v>1055</v>
      </c>
      <c r="NE1" s="442" t="s">
        <v>1056</v>
      </c>
      <c r="NF1" s="1042" t="s">
        <v>1059</v>
      </c>
      <c r="NG1" s="443" t="s">
        <v>1057</v>
      </c>
      <c r="NH1" s="444" t="s">
        <v>1058</v>
      </c>
      <c r="NI1" s="444" t="s">
        <v>1059</v>
      </c>
      <c r="NJ1" s="445" t="s">
        <v>1060</v>
      </c>
      <c r="NK1" s="446" t="s">
        <v>1060</v>
      </c>
      <c r="NL1" s="1177" t="s">
        <v>1413</v>
      </c>
      <c r="NM1" s="1177" t="s">
        <v>1414</v>
      </c>
      <c r="NN1" s="1177" t="s">
        <v>1415</v>
      </c>
      <c r="NO1" s="1178" t="s">
        <v>1040</v>
      </c>
      <c r="NP1" s="1179" t="s">
        <v>1416</v>
      </c>
      <c r="NQ1" s="1180" t="s">
        <v>1416</v>
      </c>
      <c r="NR1" s="439" t="s">
        <v>15</v>
      </c>
      <c r="NS1" s="440" t="s">
        <v>1043</v>
      </c>
      <c r="NT1" s="440" t="s">
        <v>1044</v>
      </c>
      <c r="NU1" s="441" t="s">
        <v>1045</v>
      </c>
      <c r="NV1" s="442" t="s">
        <v>1114</v>
      </c>
      <c r="NW1" s="1042" t="s">
        <v>1048</v>
      </c>
      <c r="NX1" s="443" t="s">
        <v>1046</v>
      </c>
      <c r="NY1" s="444" t="s">
        <v>1047</v>
      </c>
      <c r="NZ1" s="444" t="s">
        <v>1048</v>
      </c>
      <c r="OA1" s="445" t="s">
        <v>1049</v>
      </c>
      <c r="OB1" s="546" t="s">
        <v>1049</v>
      </c>
      <c r="OC1" s="439" t="s">
        <v>522</v>
      </c>
      <c r="OD1" s="440" t="s">
        <v>1061</v>
      </c>
      <c r="OE1" s="440" t="s">
        <v>1062</v>
      </c>
      <c r="OF1" s="441" t="s">
        <v>1063</v>
      </c>
      <c r="OG1" s="442" t="s">
        <v>1064</v>
      </c>
      <c r="OH1" s="1042" t="s">
        <v>1067</v>
      </c>
      <c r="OI1" s="443" t="s">
        <v>1065</v>
      </c>
      <c r="OJ1" s="444" t="s">
        <v>1066</v>
      </c>
      <c r="OK1" s="444" t="s">
        <v>1067</v>
      </c>
      <c r="OL1" s="445" t="s">
        <v>1068</v>
      </c>
      <c r="OM1" s="446" t="s">
        <v>1068</v>
      </c>
      <c r="ON1" s="1177" t="s">
        <v>1417</v>
      </c>
      <c r="OO1" s="1177" t="s">
        <v>1418</v>
      </c>
      <c r="OP1" s="1177" t="s">
        <v>1419</v>
      </c>
      <c r="OQ1" s="1178" t="s">
        <v>1048</v>
      </c>
      <c r="OR1" s="1179" t="s">
        <v>1420</v>
      </c>
      <c r="OS1" s="1180" t="s">
        <v>1420</v>
      </c>
      <c r="OT1" s="504" t="s">
        <v>1127</v>
      </c>
      <c r="OU1" s="505" t="s">
        <v>1128</v>
      </c>
      <c r="OV1" s="506" t="s">
        <v>1129</v>
      </c>
      <c r="OW1" s="336" t="s">
        <v>1130</v>
      </c>
      <c r="OX1" s="504" t="s">
        <v>1131</v>
      </c>
      <c r="OY1" s="505" t="s">
        <v>1132</v>
      </c>
      <c r="OZ1" s="506" t="s">
        <v>1133</v>
      </c>
      <c r="PA1" s="795" t="s">
        <v>1134</v>
      </c>
      <c r="PB1" s="796" t="s">
        <v>1135</v>
      </c>
      <c r="PC1" s="797" t="s">
        <v>1136</v>
      </c>
      <c r="PD1" s="1030" t="s">
        <v>1299</v>
      </c>
      <c r="PE1" s="798" t="s">
        <v>1137</v>
      </c>
      <c r="PF1" s="336" t="s">
        <v>1138</v>
      </c>
      <c r="PG1" s="794" t="s">
        <v>1139</v>
      </c>
      <c r="PH1" s="439" t="s">
        <v>15</v>
      </c>
      <c r="PI1" s="440" t="s">
        <v>1201</v>
      </c>
      <c r="PJ1" s="440" t="s">
        <v>1202</v>
      </c>
      <c r="PK1" s="441" t="s">
        <v>1203</v>
      </c>
      <c r="PL1" s="442" t="s">
        <v>1204</v>
      </c>
      <c r="PM1" s="1042" t="s">
        <v>1207</v>
      </c>
      <c r="PN1" s="443" t="s">
        <v>1205</v>
      </c>
      <c r="PO1" s="444" t="s">
        <v>1206</v>
      </c>
      <c r="PP1" s="444" t="s">
        <v>1207</v>
      </c>
      <c r="PQ1" s="445" t="s">
        <v>1208</v>
      </c>
      <c r="PR1" s="546" t="s">
        <v>1208</v>
      </c>
      <c r="PS1" s="439" t="s">
        <v>15</v>
      </c>
      <c r="PT1" s="440" t="s">
        <v>1209</v>
      </c>
      <c r="PU1" s="440" t="s">
        <v>1210</v>
      </c>
      <c r="PV1" s="441" t="s">
        <v>1211</v>
      </c>
      <c r="PW1" s="442" t="s">
        <v>1212</v>
      </c>
      <c r="PX1" s="1042" t="s">
        <v>1215</v>
      </c>
      <c r="PY1" s="443" t="s">
        <v>1213</v>
      </c>
      <c r="PZ1" s="444" t="s">
        <v>1214</v>
      </c>
      <c r="QA1" s="444" t="s">
        <v>1215</v>
      </c>
      <c r="QB1" s="445" t="s">
        <v>1216</v>
      </c>
      <c r="QC1" s="546" t="s">
        <v>1212</v>
      </c>
      <c r="QD1" s="439" t="s">
        <v>15</v>
      </c>
      <c r="QE1" s="440" t="s">
        <v>1217</v>
      </c>
      <c r="QF1" s="440" t="s">
        <v>1218</v>
      </c>
      <c r="QG1" s="441" t="s">
        <v>1219</v>
      </c>
      <c r="QH1" s="442" t="s">
        <v>1220</v>
      </c>
      <c r="QI1" s="1042" t="s">
        <v>1223</v>
      </c>
      <c r="QJ1" s="443" t="s">
        <v>1221</v>
      </c>
      <c r="QK1" s="444" t="s">
        <v>1222</v>
      </c>
      <c r="QL1" s="444" t="s">
        <v>1223</v>
      </c>
      <c r="QM1" s="445" t="s">
        <v>1224</v>
      </c>
      <c r="QN1" s="546" t="s">
        <v>1224</v>
      </c>
      <c r="QO1" s="439" t="s">
        <v>15</v>
      </c>
      <c r="QP1" s="440" t="s">
        <v>1225</v>
      </c>
      <c r="QQ1" s="440" t="s">
        <v>1226</v>
      </c>
      <c r="QR1" s="441" t="s">
        <v>1227</v>
      </c>
      <c r="QS1" s="442" t="s">
        <v>1228</v>
      </c>
      <c r="QT1" s="1042" t="s">
        <v>1231</v>
      </c>
      <c r="QU1" s="443" t="s">
        <v>1229</v>
      </c>
      <c r="QV1" s="444" t="s">
        <v>1230</v>
      </c>
      <c r="QW1" s="444" t="s">
        <v>1231</v>
      </c>
      <c r="QX1" s="445" t="s">
        <v>1232</v>
      </c>
      <c r="QY1" s="546" t="s">
        <v>1232</v>
      </c>
      <c r="QZ1" s="439" t="s">
        <v>15</v>
      </c>
      <c r="RA1" s="440" t="s">
        <v>1233</v>
      </c>
      <c r="RB1" s="440" t="s">
        <v>1234</v>
      </c>
      <c r="RC1" s="441" t="s">
        <v>1235</v>
      </c>
      <c r="RD1" s="442" t="s">
        <v>1236</v>
      </c>
      <c r="RE1" s="1088" t="s">
        <v>1239</v>
      </c>
      <c r="RF1" s="443" t="s">
        <v>1237</v>
      </c>
      <c r="RG1" s="444" t="s">
        <v>1238</v>
      </c>
      <c r="RH1" s="444" t="s">
        <v>1239</v>
      </c>
      <c r="RI1" s="445" t="s">
        <v>1240</v>
      </c>
      <c r="RJ1" s="1006" t="s">
        <v>1240</v>
      </c>
      <c r="RK1" s="439" t="s">
        <v>15</v>
      </c>
      <c r="RL1" s="440" t="s">
        <v>1241</v>
      </c>
      <c r="RM1" s="440" t="s">
        <v>1242</v>
      </c>
      <c r="RN1" s="441" t="s">
        <v>1243</v>
      </c>
      <c r="RO1" s="442" t="s">
        <v>1244</v>
      </c>
      <c r="RP1" s="1088" t="s">
        <v>1247</v>
      </c>
      <c r="RQ1" s="443" t="s">
        <v>1245</v>
      </c>
      <c r="RR1" s="444" t="s">
        <v>1246</v>
      </c>
      <c r="RS1" s="444" t="s">
        <v>1247</v>
      </c>
      <c r="RT1" s="445" t="s">
        <v>1248</v>
      </c>
      <c r="RU1" s="546" t="s">
        <v>1248</v>
      </c>
      <c r="RV1" s="439" t="s">
        <v>15</v>
      </c>
      <c r="RW1" s="440" t="s">
        <v>1249</v>
      </c>
      <c r="RX1" s="440" t="s">
        <v>1250</v>
      </c>
      <c r="RY1" s="441" t="s">
        <v>1251</v>
      </c>
      <c r="RZ1" s="442" t="s">
        <v>1252</v>
      </c>
      <c r="SA1" s="1042" t="s">
        <v>1255</v>
      </c>
      <c r="SB1" s="443" t="s">
        <v>1253</v>
      </c>
      <c r="SC1" s="444" t="s">
        <v>1254</v>
      </c>
      <c r="SD1" s="444" t="s">
        <v>1255</v>
      </c>
      <c r="SE1" s="445" t="s">
        <v>1256</v>
      </c>
      <c r="SF1" s="1006" t="s">
        <v>1256</v>
      </c>
      <c r="SG1" s="504" t="s">
        <v>1258</v>
      </c>
      <c r="SH1" s="505" t="s">
        <v>1259</v>
      </c>
      <c r="SI1" s="506" t="s">
        <v>1260</v>
      </c>
      <c r="SJ1" s="336" t="s">
        <v>1261</v>
      </c>
      <c r="SK1" s="504" t="s">
        <v>1262</v>
      </c>
      <c r="SL1" s="505" t="s">
        <v>1263</v>
      </c>
      <c r="SM1" s="506" t="s">
        <v>1264</v>
      </c>
      <c r="SN1" s="795" t="s">
        <v>1265</v>
      </c>
      <c r="SO1" s="796" t="s">
        <v>1365</v>
      </c>
      <c r="SP1" s="796" t="s">
        <v>1375</v>
      </c>
      <c r="SQ1" s="797" t="s">
        <v>1266</v>
      </c>
      <c r="SR1" s="1030" t="s">
        <v>1364</v>
      </c>
      <c r="SS1" s="798" t="s">
        <v>1376</v>
      </c>
      <c r="ST1" s="336" t="s">
        <v>1267</v>
      </c>
      <c r="SU1" s="794" t="s">
        <v>1268</v>
      </c>
      <c r="SV1" s="1122" t="s">
        <v>1400</v>
      </c>
      <c r="SW1" s="1122" t="s">
        <v>1430</v>
      </c>
      <c r="SX1" s="1122" t="s">
        <v>1431</v>
      </c>
      <c r="SY1" s="1122" t="s">
        <v>1394</v>
      </c>
      <c r="SZ1" s="1123" t="s">
        <v>1380</v>
      </c>
      <c r="TA1" s="1124" t="s">
        <v>1380</v>
      </c>
      <c r="TB1" s="1125" t="s">
        <v>1401</v>
      </c>
      <c r="TC1" s="1126" t="s">
        <v>1382</v>
      </c>
      <c r="TD1" s="1126" t="s">
        <v>1383</v>
      </c>
      <c r="TE1" s="1127" t="s">
        <v>1384</v>
      </c>
      <c r="TF1" s="1128" t="s">
        <v>1384</v>
      </c>
      <c r="TG1" s="31" t="s">
        <v>1403</v>
      </c>
      <c r="TH1" s="32" t="s">
        <v>1404</v>
      </c>
      <c r="TI1" s="33" t="s">
        <v>1405</v>
      </c>
      <c r="TJ1" s="1162" t="s">
        <v>1406</v>
      </c>
      <c r="TK1" s="287" t="s">
        <v>1407</v>
      </c>
      <c r="TL1" s="288" t="s">
        <v>1434</v>
      </c>
    </row>
    <row r="2" spans="1:533" ht="18.75" customHeight="1">
      <c r="A2" s="108">
        <v>2</v>
      </c>
      <c r="B2" s="127" t="s">
        <v>251</v>
      </c>
      <c r="C2" s="65" t="s">
        <v>280</v>
      </c>
      <c r="D2" s="128" t="s">
        <v>253</v>
      </c>
      <c r="E2" s="129" t="s">
        <v>254</v>
      </c>
      <c r="F2" s="130"/>
      <c r="G2" s="131" t="s">
        <v>37</v>
      </c>
      <c r="H2" s="131" t="s">
        <v>8</v>
      </c>
      <c r="I2" s="779" t="s">
        <v>389</v>
      </c>
      <c r="J2" s="784">
        <v>6.8</v>
      </c>
      <c r="K2" s="1039" t="str">
        <f t="shared" ref="K2:K18" si="0">TEXT(J2,"0.0")</f>
        <v>6.8</v>
      </c>
      <c r="L2" s="465" t="str">
        <f t="shared" ref="L2:L17" si="1">IF(J2&gt;=8.5,"A",IF(J2&gt;=8,"B+",IF(J2&gt;=7,"B",IF(J2&gt;=6.5,"C+",IF(J2&gt;=5.5,"C",IF(J2&gt;=5,"D+",IF(J2&gt;=4,"D","F")))))))</f>
        <v>C+</v>
      </c>
      <c r="M2" s="466">
        <f t="shared" ref="M2:M17" si="2">IF(L2="A",4,IF(L2="B+",3.5,IF(L2="B",3,IF(L2="C+",2.5,IF(L2="C",2,IF(L2="D+",1.5,IF(L2="D",1,0)))))))</f>
        <v>2.5</v>
      </c>
      <c r="N2" s="738">
        <v>7.4</v>
      </c>
      <c r="O2" s="1039" t="str">
        <f t="shared" ref="O2:O18" si="3">TEXT(N2,"0.0")</f>
        <v>7.4</v>
      </c>
      <c r="P2" s="465" t="str">
        <f>IF(N2&gt;=8.5,"A",IF(N2&gt;=8,"B+",IF(N2&gt;=7,"B",IF(N2&gt;=6.5,"C+",IF(N2&gt;=5.5,"C",IF(N2&gt;=5,"D+",IF(N2&gt;=4,"D","F")))))))</f>
        <v>B</v>
      </c>
      <c r="Q2" s="466">
        <f>IF(P2="A",4,IF(P2="B+",3.5,IF(P2="B",3,IF(P2="C+",2.5,IF(P2="C",2,IF(P2="D+",1.5,IF(P2="D",1,0)))))))</f>
        <v>3</v>
      </c>
      <c r="R2" s="12">
        <v>8</v>
      </c>
      <c r="S2" s="13">
        <v>9</v>
      </c>
      <c r="T2" s="14"/>
      <c r="U2" s="11">
        <f t="shared" ref="U2:U17" si="4">ROUND((R2*0.4+S2*0.6),1)</f>
        <v>8.6</v>
      </c>
      <c r="V2" s="16">
        <f t="shared" ref="V2:V17" si="5">ROUND(MAX((R2*0.4+S2*0.6),(R2*0.4+T2*0.6)),1)</f>
        <v>8.6</v>
      </c>
      <c r="W2" s="1039" t="str">
        <f t="shared" ref="W2:W19" si="6">TEXT(V2,"0.0")</f>
        <v>8.6</v>
      </c>
      <c r="X2" s="22" t="str">
        <f t="shared" ref="X2:X17" si="7">IF(V2&gt;=8.5,"A",IF(V2&gt;=8,"B+",IF(V2&gt;=7,"B",IF(V2&gt;=6.5,"C+",IF(V2&gt;=5.5,"C",IF(V2&gt;=5,"D+",IF(V2&gt;=4,"D","F")))))))</f>
        <v>A</v>
      </c>
      <c r="Y2" s="20">
        <f t="shared" ref="Y2:Y17" si="8">IF(X2="A",4,IF(X2="B+",3.5,IF(X2="B",3,IF(X2="C+",2.5,IF(X2="C",2,IF(X2="D+",1.5,IF(X2="D",1,0)))))))</f>
        <v>4</v>
      </c>
      <c r="Z2" s="39" t="str">
        <f t="shared" ref="Z2:Z17" si="9">TEXT(Y2,"0.0")</f>
        <v>4.0</v>
      </c>
      <c r="AA2" s="69">
        <v>2</v>
      </c>
      <c r="AB2" s="92">
        <v>2</v>
      </c>
      <c r="AC2" s="12">
        <v>7</v>
      </c>
      <c r="AD2" s="13">
        <v>8</v>
      </c>
      <c r="AE2" s="14"/>
      <c r="AF2" s="11">
        <f t="shared" ref="AF2:AF15" si="10">ROUND((AC2*0.4+AD2*0.6),1)</f>
        <v>7.6</v>
      </c>
      <c r="AG2" s="16">
        <f t="shared" ref="AG2:AG15" si="11">ROUND(MAX((AC2*0.4+AD2*0.6),(AC2*0.4+AE2*0.6)),1)</f>
        <v>7.6</v>
      </c>
      <c r="AH2" s="327" t="str">
        <f t="shared" ref="AH2:AH19" si="12">TEXT(AG2,"0.0")</f>
        <v>7.6</v>
      </c>
      <c r="AI2" s="22" t="str">
        <f t="shared" ref="AI2:AI15" si="13">IF(AG2&gt;=8.5,"A",IF(AG2&gt;=8,"B+",IF(AG2&gt;=7,"B",IF(AG2&gt;=6.5,"C+",IF(AG2&gt;=5.5,"C",IF(AG2&gt;=5,"D+",IF(AG2&gt;=4,"D","F")))))))</f>
        <v>B</v>
      </c>
      <c r="AJ2" s="20">
        <f t="shared" ref="AJ2:AJ15" si="14">IF(AI2="A",4,IF(AI2="B+",3.5,IF(AI2="B",3,IF(AI2="C+",2.5,IF(AI2="C",2,IF(AI2="D+",1.5,IF(AI2="D",1,0)))))))</f>
        <v>3</v>
      </c>
      <c r="AK2" s="39" t="str">
        <f t="shared" ref="AK2:AK15" si="15">TEXT(AJ2,"0.0")</f>
        <v>3.0</v>
      </c>
      <c r="AL2" s="8">
        <v>3</v>
      </c>
      <c r="AM2" s="92">
        <v>3</v>
      </c>
      <c r="AN2" s="27">
        <v>7.2</v>
      </c>
      <c r="AO2" s="28">
        <v>5</v>
      </c>
      <c r="AP2" s="14"/>
      <c r="AQ2" s="11">
        <f t="shared" ref="AQ2:AQ17" si="16">ROUND((AN2*0.4+AO2*0.6),1)</f>
        <v>5.9</v>
      </c>
      <c r="AR2" s="16">
        <f t="shared" ref="AR2:AR17" si="17">ROUND(MAX((AN2*0.4+AO2*0.6),(AN2*0.4+AP2*0.6)),1)</f>
        <v>5.9</v>
      </c>
      <c r="AS2" s="327" t="str">
        <f>TEXT(AR2,"0.0")</f>
        <v>5.9</v>
      </c>
      <c r="AT2" s="22" t="str">
        <f t="shared" ref="AT2:AT17" si="18">IF(AR2&gt;=8.5,"A",IF(AR2&gt;=8,"B+",IF(AR2&gt;=7,"B",IF(AR2&gt;=6.5,"C+",IF(AR2&gt;=5.5,"C",IF(AR2&gt;=5,"D+",IF(AR2&gt;=4,"D","F")))))))</f>
        <v>C</v>
      </c>
      <c r="AU2" s="20">
        <f t="shared" ref="AU2:AU17" si="19">IF(AT2="A",4,IF(AT2="B+",3.5,IF(AT2="B",3,IF(AT2="C+",2.5,IF(AT2="C",2,IF(AT2="D+",1.5,IF(AT2="D",1,0)))))))</f>
        <v>2</v>
      </c>
      <c r="AV2" s="39" t="str">
        <f t="shared" ref="AV2:AV17" si="20">TEXT(AU2,"0.0")</f>
        <v>2.0</v>
      </c>
      <c r="AW2" s="8">
        <v>3</v>
      </c>
      <c r="AX2" s="95">
        <v>3</v>
      </c>
      <c r="AY2" s="27">
        <v>5.0999999999999996</v>
      </c>
      <c r="AZ2" s="28">
        <v>5</v>
      </c>
      <c r="BA2" s="29"/>
      <c r="BB2" s="11">
        <f t="shared" ref="BB2:BB17" si="21">ROUND((AY2*0.4+AZ2*0.6),1)</f>
        <v>5</v>
      </c>
      <c r="BC2" s="16">
        <f t="shared" ref="BC2:BC17" si="22">ROUND(MAX((AY2*0.4+AZ2*0.6),(AY2*0.4+BA2*0.6)),1)</f>
        <v>5</v>
      </c>
      <c r="BD2" s="327" t="str">
        <f t="shared" ref="BD2:BD19" si="23">TEXT(BC2,"0.0")</f>
        <v>5.0</v>
      </c>
      <c r="BE2" s="22" t="str">
        <f t="shared" ref="BE2:BE17" si="24">IF(BC2&gt;=8.5,"A",IF(BC2&gt;=8,"B+",IF(BC2&gt;=7,"B",IF(BC2&gt;=6.5,"C+",IF(BC2&gt;=5.5,"C",IF(BC2&gt;=5,"D+",IF(BC2&gt;=4,"D","F")))))))</f>
        <v>D+</v>
      </c>
      <c r="BF2" s="20">
        <f t="shared" ref="BF2:BF17" si="25">IF(BE2="A",4,IF(BE2="B+",3.5,IF(BE2="B",3,IF(BE2="C+",2.5,IF(BE2="C",2,IF(BE2="D+",1.5,IF(BE2="D",1,0)))))))</f>
        <v>1.5</v>
      </c>
      <c r="BG2" s="39" t="str">
        <f t="shared" ref="BG2:BG17" si="26">TEXT(BF2,"0.0")</f>
        <v>1.5</v>
      </c>
      <c r="BH2" s="46">
        <v>3</v>
      </c>
      <c r="BI2" s="92">
        <v>3</v>
      </c>
      <c r="BJ2" s="12">
        <v>7.3</v>
      </c>
      <c r="BK2" s="13">
        <v>5</v>
      </c>
      <c r="BL2" s="14"/>
      <c r="BM2" s="11">
        <f t="shared" ref="BM2:BM17" si="27">ROUND((BJ2*0.4+BK2*0.6),1)</f>
        <v>5.9</v>
      </c>
      <c r="BN2" s="16">
        <f t="shared" ref="BN2:BN17" si="28">ROUND(MAX((BJ2*0.4+BK2*0.6),(BJ2*0.4+BL2*0.6)),1)</f>
        <v>5.9</v>
      </c>
      <c r="BO2" s="327" t="str">
        <f t="shared" ref="BO2:BO19" si="29">TEXT(BN2,"0.0")</f>
        <v>5.9</v>
      </c>
      <c r="BP2" s="22" t="str">
        <f t="shared" ref="BP2:BP17" si="30">IF(BN2&gt;=8.5,"A",IF(BN2&gt;=8,"B+",IF(BN2&gt;=7,"B",IF(BN2&gt;=6.5,"C+",IF(BN2&gt;=5.5,"C",IF(BN2&gt;=5,"D+",IF(BN2&gt;=4,"D","F")))))))</f>
        <v>C</v>
      </c>
      <c r="BQ2" s="20">
        <f t="shared" ref="BQ2:BQ17" si="31">IF(BP2="A",4,IF(BP2="B+",3.5,IF(BP2="B",3,IF(BP2="C+",2.5,IF(BP2="C",2,IF(BP2="D+",1.5,IF(BP2="D",1,0)))))))</f>
        <v>2</v>
      </c>
      <c r="BR2" s="39" t="str">
        <f t="shared" ref="BR2:BR17" si="32">TEXT(BQ2,"0.0")</f>
        <v>2.0</v>
      </c>
      <c r="BS2" s="46">
        <v>5</v>
      </c>
      <c r="BT2" s="92">
        <v>5</v>
      </c>
      <c r="BU2" s="289">
        <f t="shared" ref="BU2:BU17" si="33">AA2+AL2+AW2+BH2+BS2</f>
        <v>16</v>
      </c>
      <c r="BV2" s="35">
        <f t="shared" ref="BV2:BV17" si="34">(Y2*AA2+AJ2*AL2+AU2*AW2+BF2*BH2+BQ2*BS2)/BU2</f>
        <v>2.34375</v>
      </c>
      <c r="BW2" s="36" t="str">
        <f t="shared" ref="BW2:BW17" si="35">TEXT(BV2,"0.00")</f>
        <v>2.34</v>
      </c>
      <c r="BX2" s="37" t="str">
        <f t="shared" ref="BX2:BX17" si="36">IF(AND(BV2&lt;0.8),"Cảnh báo KQHT","Lên lớp")</f>
        <v>Lên lớp</v>
      </c>
      <c r="BY2" s="290">
        <f t="shared" ref="BY2:BY17" si="37">AB2+AM2+AX2+BI2+BT2</f>
        <v>16</v>
      </c>
      <c r="BZ2" s="291">
        <f t="shared" ref="BZ2:BZ17" si="38" xml:space="preserve"> (Y2*AB2+AJ2*AM2+AU2*AX2+BF2*BI2+BQ2*BT2)/BY2</f>
        <v>2.34375</v>
      </c>
      <c r="CA2" s="37" t="str">
        <f t="shared" ref="CA2:CA17" si="39">IF(AND(BZ2&lt;1.2),"Cảnh báo KQHT","Lên lớp")</f>
        <v>Lên lớp</v>
      </c>
      <c r="CB2" s="391"/>
      <c r="CC2" s="417">
        <v>7.5</v>
      </c>
      <c r="CD2" s="337">
        <v>7.3</v>
      </c>
      <c r="CE2" s="45"/>
      <c r="CF2" s="17">
        <f t="shared" ref="CF2:CF17" si="40">ROUND((CC2*0.4+CD2*0.6),1)</f>
        <v>7.4</v>
      </c>
      <c r="CG2" s="18">
        <f t="shared" ref="CG2:CG17" si="41">ROUND(MAX((CC2*0.4+CD2*0.6),(CC2*0.4+CE2*0.6)),1)</f>
        <v>7.4</v>
      </c>
      <c r="CH2" s="323" t="str">
        <f t="shared" ref="CH2:CH19" si="42">TEXT(CG2,"0.0")</f>
        <v>7.4</v>
      </c>
      <c r="CI2" s="22" t="str">
        <f t="shared" ref="CI2:CI17" si="43">IF(CG2&gt;=8.5,"A",IF(CG2&gt;=8,"B+",IF(CG2&gt;=7,"B",IF(CG2&gt;=6.5,"C+",IF(CG2&gt;=5.5,"C",IF(CG2&gt;=5,"D+",IF(CG2&gt;=4,"D","F")))))))</f>
        <v>B</v>
      </c>
      <c r="CJ2" s="20">
        <f t="shared" ref="CJ2:CJ17" si="44">IF(CI2="A",4,IF(CI2="B+",3.5,IF(CI2="B",3,IF(CI2="C+",2.5,IF(CI2="C",2,IF(CI2="D+",1.5,IF(CI2="D",1,0)))))))</f>
        <v>3</v>
      </c>
      <c r="CK2" s="20" t="str">
        <f t="shared" ref="CK2:CK17" si="45">TEXT(CJ2,"0.0")</f>
        <v>3.0</v>
      </c>
      <c r="CL2" s="46">
        <v>2</v>
      </c>
      <c r="CM2" s="416">
        <v>2</v>
      </c>
      <c r="CN2" s="417">
        <v>5.0999999999999996</v>
      </c>
      <c r="CO2" s="65">
        <v>6</v>
      </c>
      <c r="CP2" s="45"/>
      <c r="CQ2" s="17">
        <f t="shared" ref="CQ2:CQ17" si="46">ROUND((CN2*0.4+CO2*0.6),1)</f>
        <v>5.6</v>
      </c>
      <c r="CR2" s="18">
        <f t="shared" ref="CR2:CR17" si="47">ROUND(MAX((CN2*0.4+CO2*0.6),(CN2*0.4+CP2*0.6)),1)</f>
        <v>5.6</v>
      </c>
      <c r="CS2" s="323" t="str">
        <f t="shared" ref="CS2:CS19" si="48">TEXT(CR2,"0.0")</f>
        <v>5.6</v>
      </c>
      <c r="CT2" s="22" t="str">
        <f t="shared" ref="CT2:CT17" si="49">IF(CR2&gt;=8.5,"A",IF(CR2&gt;=8,"B+",IF(CR2&gt;=7,"B",IF(CR2&gt;=6.5,"C+",IF(CR2&gt;=5.5,"C",IF(CR2&gt;=5,"D+",IF(CR2&gt;=4,"D","F")))))))</f>
        <v>C</v>
      </c>
      <c r="CU2" s="20">
        <f t="shared" ref="CU2:CU17" si="50">IF(CT2="A",4,IF(CT2="B+",3.5,IF(CT2="B",3,IF(CT2="C+",2.5,IF(CT2="C",2,IF(CT2="D+",1.5,IF(CT2="D",1,0)))))))</f>
        <v>2</v>
      </c>
      <c r="CV2" s="20" t="str">
        <f t="shared" ref="CV2:CV17" si="51">TEXT(CU2,"0.0")</f>
        <v>2.0</v>
      </c>
      <c r="CW2" s="46">
        <v>4</v>
      </c>
      <c r="CX2" s="416">
        <v>4</v>
      </c>
      <c r="CY2" s="417">
        <v>5.0999999999999996</v>
      </c>
      <c r="CZ2" s="65">
        <v>4</v>
      </c>
      <c r="DA2" s="65"/>
      <c r="DB2" s="17">
        <f t="shared" ref="DB2:DB17" si="52">ROUND((CY2*0.4+CZ2*0.6),1)</f>
        <v>4.4000000000000004</v>
      </c>
      <c r="DC2" s="18">
        <f t="shared" ref="DC2:DC17" si="53">ROUND(MAX((CY2*0.4+CZ2*0.6),(CY2*0.4+DA2*0.6)),1)</f>
        <v>4.4000000000000004</v>
      </c>
      <c r="DD2" s="323" t="str">
        <f t="shared" ref="DD2:DD18" si="54">TEXT(DC2,"0.0")</f>
        <v>4.4</v>
      </c>
      <c r="DE2" s="22" t="str">
        <f t="shared" ref="DE2:DE17" si="55">IF(DC2&gt;=8.5,"A",IF(DC2&gt;=8,"B+",IF(DC2&gt;=7,"B",IF(DC2&gt;=6.5,"C+",IF(DC2&gt;=5.5,"C",IF(DC2&gt;=5,"D+",IF(DC2&gt;=4,"D","F")))))))</f>
        <v>D</v>
      </c>
      <c r="DF2" s="20">
        <f t="shared" ref="DF2:DF17" si="56">IF(DE2="A",4,IF(DE2="B+",3.5,IF(DE2="B",3,IF(DE2="C+",2.5,IF(DE2="C",2,IF(DE2="D+",1.5,IF(DE2="D",1,0)))))))</f>
        <v>1</v>
      </c>
      <c r="DG2" s="20" t="str">
        <f t="shared" ref="DG2:DG17" si="57">TEXT(DF2,"0.0")</f>
        <v>1.0</v>
      </c>
      <c r="DH2" s="46">
        <v>3</v>
      </c>
      <c r="DI2" s="416">
        <v>3</v>
      </c>
      <c r="DJ2" s="417">
        <v>6.1</v>
      </c>
      <c r="DK2" s="65">
        <v>6</v>
      </c>
      <c r="DL2" s="45"/>
      <c r="DM2" s="17">
        <f t="shared" ref="DM2:DM17" si="58">ROUND((DJ2*0.4+DK2*0.6),1)</f>
        <v>6</v>
      </c>
      <c r="DN2" s="18">
        <f t="shared" ref="DN2:DN17" si="59">ROUND(MAX((DJ2*0.4+DK2*0.6),(DJ2*0.4+DL2*0.6)),1)</f>
        <v>6</v>
      </c>
      <c r="DO2" s="323" t="str">
        <f t="shared" ref="DO2:DO17" si="60">TEXT(DN2,"0.0")</f>
        <v>6.0</v>
      </c>
      <c r="DP2" s="22" t="str">
        <f t="shared" ref="DP2:DP17" si="61">IF(DN2&gt;=8.5,"A",IF(DN2&gt;=8,"B+",IF(DN2&gt;=7,"B",IF(DN2&gt;=6.5,"C+",IF(DN2&gt;=5.5,"C",IF(DN2&gt;=5,"D+",IF(DN2&gt;=4,"D","F")))))))</f>
        <v>C</v>
      </c>
      <c r="DQ2" s="20">
        <f t="shared" ref="DQ2:DQ17" si="62">IF(DP2="A",4,IF(DP2="B+",3.5,IF(DP2="B",3,IF(DP2="C+",2.5,IF(DP2="C",2,IF(DP2="D+",1.5,IF(DP2="D",1,0)))))))</f>
        <v>2</v>
      </c>
      <c r="DR2" s="20" t="str">
        <f t="shared" ref="DR2:DR17" si="63">TEXT(DQ2,"0.0")</f>
        <v>2.0</v>
      </c>
      <c r="DS2" s="46">
        <v>3</v>
      </c>
      <c r="DT2" s="416">
        <v>3</v>
      </c>
      <c r="DU2" s="417">
        <v>5.7</v>
      </c>
      <c r="DV2" s="65">
        <v>6</v>
      </c>
      <c r="DW2" s="65"/>
      <c r="DX2" s="17">
        <f t="shared" ref="DX2:DX17" si="64">ROUND((DU2*0.4+DV2*0.6),1)</f>
        <v>5.9</v>
      </c>
      <c r="DY2" s="18">
        <f t="shared" ref="DY2:DY17" si="65">ROUND(MAX((DU2*0.4+DV2*0.6),(DU2*0.4+DW2*0.6)),1)</f>
        <v>5.9</v>
      </c>
      <c r="DZ2" s="323" t="str">
        <f t="shared" ref="DZ2:DZ19" si="66">TEXT(DY2,"0.0")</f>
        <v>5.9</v>
      </c>
      <c r="EA2" s="22" t="str">
        <f t="shared" ref="EA2:EA17" si="67">IF(DY2&gt;=8.5,"A",IF(DY2&gt;=8,"B+",IF(DY2&gt;=7,"B",IF(DY2&gt;=6.5,"C+",IF(DY2&gt;=5.5,"C",IF(DY2&gt;=5,"D+",IF(DY2&gt;=4,"D","F")))))))</f>
        <v>C</v>
      </c>
      <c r="EB2" s="20">
        <f t="shared" ref="EB2:EB17" si="68">IF(EA2="A",4,IF(EA2="B+",3.5,IF(EA2="B",3,IF(EA2="C+",2.5,IF(EA2="C",2,IF(EA2="D+",1.5,IF(EA2="D",1,0)))))))</f>
        <v>2</v>
      </c>
      <c r="EC2" s="20" t="str">
        <f t="shared" ref="EC2:EC17" si="69">TEXT(EB2,"0.0")</f>
        <v>2.0</v>
      </c>
      <c r="ED2" s="46">
        <v>3</v>
      </c>
      <c r="EE2" s="416">
        <v>3</v>
      </c>
      <c r="EF2" s="417">
        <v>5.4</v>
      </c>
      <c r="EG2" s="65">
        <v>5</v>
      </c>
      <c r="EH2" s="65"/>
      <c r="EI2" s="17">
        <f t="shared" ref="EI2:EI17" si="70">ROUND((EF2*0.4+EG2*0.6),1)</f>
        <v>5.2</v>
      </c>
      <c r="EJ2" s="18">
        <f t="shared" ref="EJ2:EJ17" si="71">ROUND(MAX((EF2*0.4+EG2*0.6),(EF2*0.4+EH2*0.6)),1)</f>
        <v>5.2</v>
      </c>
      <c r="EK2" s="323" t="str">
        <f>TEXT(EJ2,"0.0")</f>
        <v>5.2</v>
      </c>
      <c r="EL2" s="22" t="str">
        <f t="shared" ref="EL2:EL17" si="72">IF(EJ2&gt;=8.5,"A",IF(EJ2&gt;=8,"B+",IF(EJ2&gt;=7,"B",IF(EJ2&gt;=6.5,"C+",IF(EJ2&gt;=5.5,"C",IF(EJ2&gt;=5,"D+",IF(EJ2&gt;=4,"D","F")))))))</f>
        <v>D+</v>
      </c>
      <c r="EM2" s="20">
        <f t="shared" ref="EM2:EM17" si="73">IF(EL2="A",4,IF(EL2="B+",3.5,IF(EL2="B",3,IF(EL2="C+",2.5,IF(EL2="C",2,IF(EL2="D+",1.5,IF(EL2="D",1,0)))))))</f>
        <v>1.5</v>
      </c>
      <c r="EN2" s="20" t="str">
        <f t="shared" ref="EN2:EN17" si="74">TEXT(EM2,"0.0")</f>
        <v>1.5</v>
      </c>
      <c r="EO2" s="46">
        <v>2</v>
      </c>
      <c r="EP2" s="416">
        <v>2</v>
      </c>
      <c r="EQ2" s="515">
        <f t="shared" ref="EQ2:EQ17" si="75">CL2+CW2+DH2+DS2+ED2+EO2</f>
        <v>17</v>
      </c>
      <c r="ER2" s="35">
        <f t="shared" ref="ER2:ER17" si="76">(CJ2*CL2+CU2*CW2+DF2*DH2+DQ2*DS2+EB2*ED2+EM2*EO2)/EQ2</f>
        <v>1.8823529411764706</v>
      </c>
      <c r="ES2" s="36" t="str">
        <f t="shared" ref="ES2:ES17" si="77">TEXT(ER2,"0.00")</f>
        <v>1.88</v>
      </c>
      <c r="ET2" s="86" t="str">
        <f>IF(AND(ER2&lt;1),"Cảnh báo KQHT","Lên lớp")</f>
        <v>Lên lớp</v>
      </c>
      <c r="EU2" s="509">
        <f>BU2+EQ2</f>
        <v>33</v>
      </c>
      <c r="EV2" s="508">
        <f>(BU2*BV2+EQ2*ER2)/EU2</f>
        <v>2.106060606060606</v>
      </c>
      <c r="EW2" s="510" t="str">
        <f>TEXT(EV2,"0.00")</f>
        <v>2.11</v>
      </c>
      <c r="EX2" s="511">
        <f>EP2+EE2+DT2+DI2+CX2+CM2+BT2+BI2+AX2+AM2+AB2</f>
        <v>33</v>
      </c>
      <c r="EY2" s="512">
        <f t="shared" ref="EY2:EY17" si="78">(EP2*EM2+EE2*EB2+DT2*DQ2+DI2*DF2+CX2*CU2+CM2*CJ2+BT2*BQ2+BI2*BF2+AX2*AU2+AM2*AJ2+AB2*Y2)/EX2</f>
        <v>2.106060606060606</v>
      </c>
      <c r="EZ2" s="503" t="str">
        <f>IF(AND(EY2&lt;1.2),"Cảnh báo KQHT","Lên lớp")</f>
        <v>Lên lớp</v>
      </c>
      <c r="FA2" s="558"/>
      <c r="FB2" s="555">
        <v>7.2</v>
      </c>
      <c r="FC2" s="475">
        <v>0</v>
      </c>
      <c r="FD2" s="73">
        <v>8</v>
      </c>
      <c r="FE2" s="449">
        <f>ROUND((FB2*0.4+FC2*0.6),1)</f>
        <v>2.9</v>
      </c>
      <c r="FF2" s="450">
        <f>ROUND(MAX((FB2*0.4+FC2*0.6),(FB2*0.4+FD2*0.6)),1)</f>
        <v>7.7</v>
      </c>
      <c r="FG2" s="1028" t="str">
        <f>TEXT(FF2,"0.0")</f>
        <v>7.7</v>
      </c>
      <c r="FH2" s="53" t="str">
        <f>IF(FF2&gt;=8.5,"A",IF(FF2&gt;=8,"B+",IF(FF2&gt;=7,"B",IF(FF2&gt;=6.5,"C+",IF(FF2&gt;=5.5,"C",IF(FF2&gt;=5,"D+",IF(FF2&gt;=4,"D","F")))))))</f>
        <v>B</v>
      </c>
      <c r="FI2" s="54">
        <f>IF(FH2="A",4,IF(FH2="B+",3.5,IF(FH2="B",3,IF(FH2="C+",2.5,IF(FH2="C",2,IF(FH2="D+",1.5,IF(FH2="D",1,0)))))))</f>
        <v>3</v>
      </c>
      <c r="FJ2" s="54" t="str">
        <f>TEXT(FI2,"0.0")</f>
        <v>3.0</v>
      </c>
      <c r="FK2" s="64">
        <v>4</v>
      </c>
      <c r="FL2" s="96">
        <v>4</v>
      </c>
      <c r="FM2" s="406">
        <v>7.6</v>
      </c>
      <c r="FN2" s="65">
        <v>4</v>
      </c>
      <c r="FO2" s="65"/>
      <c r="FP2" s="17">
        <f>ROUND((FM2*0.4+FN2*0.6),1)</f>
        <v>5.4</v>
      </c>
      <c r="FQ2" s="18">
        <f>ROUND(MAX((FM2*0.4+FN2*0.6),(FM2*0.4+FO2*0.6)),1)</f>
        <v>5.4</v>
      </c>
      <c r="FR2" s="323" t="str">
        <f>TEXT(FQ2,"0.0")</f>
        <v>5.4</v>
      </c>
      <c r="FS2" s="22" t="str">
        <f>IF(FQ2&gt;=8.5,"A",IF(FQ2&gt;=8,"B+",IF(FQ2&gt;=7,"B",IF(FQ2&gt;=6.5,"C+",IF(FQ2&gt;=5.5,"C",IF(FQ2&gt;=5,"D+",IF(FQ2&gt;=4,"D","F")))))))</f>
        <v>D+</v>
      </c>
      <c r="FT2" s="20">
        <f>IF(FS2="A",4,IF(FS2="B+",3.5,IF(FS2="B",3,IF(FS2="C+",2.5,IF(FS2="C",2,IF(FS2="D+",1.5,IF(FS2="D",1,0)))))))</f>
        <v>1.5</v>
      </c>
      <c r="FU2" s="20" t="str">
        <f>TEXT(FT2,"0.0")</f>
        <v>1.5</v>
      </c>
      <c r="FV2" s="46">
        <v>2</v>
      </c>
      <c r="FW2" s="416">
        <v>2</v>
      </c>
      <c r="FX2" s="453">
        <v>5.9</v>
      </c>
      <c r="FY2" s="475">
        <v>7</v>
      </c>
      <c r="FZ2" s="448"/>
      <c r="GA2" s="449">
        <f>ROUND((FX2*0.4+FY2*0.6),1)</f>
        <v>6.6</v>
      </c>
      <c r="GB2" s="450">
        <f>ROUND(MAX((FX2*0.4+FY2*0.6),(FX2*0.4+FZ2*0.6)),1)</f>
        <v>6.6</v>
      </c>
      <c r="GC2" s="1028" t="str">
        <f>TEXT(GB2,"0.0")</f>
        <v>6.6</v>
      </c>
      <c r="GD2" s="53" t="str">
        <f>IF(GB2&gt;=8.5,"A",IF(GB2&gt;=8,"B+",IF(GB2&gt;=7,"B",IF(GB2&gt;=6.5,"C+",IF(GB2&gt;=5.5,"C",IF(GB2&gt;=5,"D+",IF(GB2&gt;=4,"D","F")))))))</f>
        <v>C+</v>
      </c>
      <c r="GE2" s="54">
        <f>IF(GD2="A",4,IF(GD2="B+",3.5,IF(GD2="B",3,IF(GD2="C+",2.5,IF(GD2="C",2,IF(GD2="D+",1.5,IF(GD2="D",1,0)))))))</f>
        <v>2.5</v>
      </c>
      <c r="GF2" s="54" t="str">
        <f>TEXT(GE2,"0.0")</f>
        <v>2.5</v>
      </c>
      <c r="GG2" s="64">
        <v>2</v>
      </c>
      <c r="GH2" s="451">
        <v>2</v>
      </c>
      <c r="GI2" s="453">
        <v>7</v>
      </c>
      <c r="GJ2" s="475">
        <v>7</v>
      </c>
      <c r="GK2" s="73"/>
      <c r="GL2" s="449">
        <f>ROUND((GI2*0.4+GJ2*0.6),1)</f>
        <v>7</v>
      </c>
      <c r="GM2" s="450">
        <f>ROUND(MAX((GI2*0.4+GJ2*0.6),(GI2*0.4+GK2*0.6)),1)</f>
        <v>7</v>
      </c>
      <c r="GN2" s="1028" t="str">
        <f>TEXT(GM2,"0.0")</f>
        <v>7.0</v>
      </c>
      <c r="GO2" s="53" t="str">
        <f>IF(GM2&gt;=8.5,"A",IF(GM2&gt;=8,"B+",IF(GM2&gt;=7,"B",IF(GM2&gt;=6.5,"C+",IF(GM2&gt;=5.5,"C",IF(GM2&gt;=5,"D+",IF(GM2&gt;=4,"D","F")))))))</f>
        <v>B</v>
      </c>
      <c r="GP2" s="54">
        <f>IF(GO2="A",4,IF(GO2="B+",3.5,IF(GO2="B",3,IF(GO2="C+",2.5,IF(GO2="C",2,IF(GO2="D+",1.5,IF(GO2="D",1,0)))))))</f>
        <v>3</v>
      </c>
      <c r="GQ2" s="54" t="str">
        <f>TEXT(GP2,"0.0")</f>
        <v>3.0</v>
      </c>
      <c r="GR2" s="64">
        <v>2</v>
      </c>
      <c r="GS2" s="451">
        <v>2</v>
      </c>
      <c r="GT2" s="659">
        <v>7.3</v>
      </c>
      <c r="GU2" s="475">
        <v>5</v>
      </c>
      <c r="GV2" s="73"/>
      <c r="GW2" s="449">
        <f>ROUND((GT2*0.4+GU2*0.6),1)</f>
        <v>5.9</v>
      </c>
      <c r="GX2" s="450">
        <f>ROUND(MAX((GT2*0.4+GU2*0.6),(GT2*0.4+GV2*0.6)),1)</f>
        <v>5.9</v>
      </c>
      <c r="GY2" s="1028" t="str">
        <f>TEXT(GX2,"0.0")</f>
        <v>5.9</v>
      </c>
      <c r="GZ2" s="53" t="str">
        <f>IF(GX2&gt;=8.5,"A",IF(GX2&gt;=8,"B+",IF(GX2&gt;=7,"B",IF(GX2&gt;=6.5,"C+",IF(GX2&gt;=5.5,"C",IF(GX2&gt;=5,"D+",IF(GX2&gt;=4,"D","F")))))))</f>
        <v>C</v>
      </c>
      <c r="HA2" s="54">
        <f>IF(GZ2="A",4,IF(GZ2="B+",3.5,IF(GZ2="B",3,IF(GZ2="C+",2.5,IF(GZ2="C",2,IF(GZ2="D+",1.5,IF(GZ2="D",1,0)))))))</f>
        <v>2</v>
      </c>
      <c r="HB2" s="54" t="str">
        <f>TEXT(HA2,"0.0")</f>
        <v>2.0</v>
      </c>
      <c r="HC2" s="64">
        <v>2</v>
      </c>
      <c r="HD2" s="451">
        <v>2</v>
      </c>
      <c r="HE2" s="415">
        <v>5.8</v>
      </c>
      <c r="HF2" s="409">
        <v>6</v>
      </c>
      <c r="HG2" s="420"/>
      <c r="HH2" s="17">
        <f>ROUND((HE2*0.4+HF2*0.6),1)</f>
        <v>5.9</v>
      </c>
      <c r="HI2" s="18">
        <f>ROUND(MAX((HE2*0.4+HF2*0.6),(HE2*0.4+HG2*0.6)),1)</f>
        <v>5.9</v>
      </c>
      <c r="HJ2" s="323" t="str">
        <f>TEXT(HI2,"0.0")</f>
        <v>5.9</v>
      </c>
      <c r="HK2" s="22" t="str">
        <f>IF(HI2&gt;=8.5,"A",IF(HI2&gt;=8,"B+",IF(HI2&gt;=7,"B",IF(HI2&gt;=6.5,"C+",IF(HI2&gt;=5.5,"C",IF(HI2&gt;=5,"D+",IF(HI2&gt;=4,"D","F")))))))</f>
        <v>C</v>
      </c>
      <c r="HL2" s="20">
        <f>IF(HK2="A",4,IF(HK2="B+",3.5,IF(HK2="B",3,IF(HK2="C+",2.5,IF(HK2="C",2,IF(HK2="D+",1.5,IF(HK2="D",1,0)))))))</f>
        <v>2</v>
      </c>
      <c r="HM2" s="20" t="str">
        <f>TEXT(HL2,"0.0")</f>
        <v>2.0</v>
      </c>
      <c r="HN2" s="46">
        <v>3</v>
      </c>
      <c r="HO2" s="416">
        <v>3</v>
      </c>
      <c r="HP2" s="415">
        <v>5.6</v>
      </c>
      <c r="HQ2" s="472">
        <v>7</v>
      </c>
      <c r="HR2" s="420"/>
      <c r="HS2" s="17">
        <f>ROUND((HP2*0.4+HQ2*0.6),1)</f>
        <v>6.4</v>
      </c>
      <c r="HT2" s="18">
        <f>ROUND(MAX((HP2*0.4+HQ2*0.6),(HP2*0.4+HR2*0.6)),1)</f>
        <v>6.4</v>
      </c>
      <c r="HU2" s="323" t="str">
        <f>TEXT(HT2,"0.0")</f>
        <v>6.4</v>
      </c>
      <c r="HV2" s="22" t="str">
        <f>IF(HT2&gt;=8.5,"A",IF(HT2&gt;=8,"B+",IF(HT2&gt;=7,"B",IF(HT2&gt;=6.5,"C+",IF(HT2&gt;=5.5,"C",IF(HT2&gt;=5,"D+",IF(HT2&gt;=4,"D","F")))))))</f>
        <v>C</v>
      </c>
      <c r="HW2" s="20">
        <f>IF(HV2="A",4,IF(HV2="B+",3.5,IF(HV2="B",3,IF(HV2="C+",2.5,IF(HV2="C",2,IF(HV2="D+",1.5,IF(HV2="D",1,0)))))))</f>
        <v>2</v>
      </c>
      <c r="HX2" s="20" t="str">
        <f>TEXT(HW2,"0.0")</f>
        <v>2.0</v>
      </c>
      <c r="HY2" s="46">
        <v>2</v>
      </c>
      <c r="HZ2" s="416">
        <v>2</v>
      </c>
      <c r="IA2" s="824">
        <v>6.4</v>
      </c>
      <c r="IB2" s="1112">
        <v>3</v>
      </c>
      <c r="IC2" s="603"/>
      <c r="ID2" s="685">
        <f>ROUND((IA2*0.4+IB2*0.6),1)</f>
        <v>4.4000000000000004</v>
      </c>
      <c r="IE2" s="1113">
        <f>ROUND(MAX((IA2*0.4+IB2*0.6),(IA2*0.4+IC2*0.6)),1)</f>
        <v>4.4000000000000004</v>
      </c>
      <c r="IF2" s="1114" t="str">
        <f>TEXT(IE2,"0.0")</f>
        <v>4.4</v>
      </c>
      <c r="IG2" s="22" t="str">
        <f>IF(IE2&gt;=8.5,"A",IF(IE2&gt;=8,"B+",IF(IE2&gt;=7,"B",IF(IE2&gt;=6.5,"C+",IF(IE2&gt;=5.5,"C",IF(IE2&gt;=5,"D+",IF(IE2&gt;=4,"D","F")))))))</f>
        <v>D</v>
      </c>
      <c r="IH2" s="20">
        <f>IF(IG2="A",4,IF(IG2="B+",3.5,IF(IG2="B",3,IF(IG2="C+",2.5,IF(IG2="C",2,IF(IG2="D+",1.5,IF(IG2="D",1,0)))))))</f>
        <v>1</v>
      </c>
      <c r="II2" s="20" t="str">
        <f>TEXT(IH2,"0.0")</f>
        <v>1.0</v>
      </c>
      <c r="IJ2" s="46">
        <v>3</v>
      </c>
      <c r="IK2" s="416">
        <v>3</v>
      </c>
      <c r="IL2" s="824">
        <v>6.2</v>
      </c>
      <c r="IM2" s="1095">
        <v>5</v>
      </c>
      <c r="IN2" s="603"/>
      <c r="IO2" s="685">
        <f>ROUND((IL2*0.4+IM2*0.6),1)</f>
        <v>5.5</v>
      </c>
      <c r="IP2" s="686">
        <f>ROUND(MAX((IL2*0.4+IM2*0.6),(IL2*0.4+IN2*0.6)),1)</f>
        <v>5.5</v>
      </c>
      <c r="IQ2" s="323" t="str">
        <f>TEXT(IP2,"0.0")</f>
        <v>5.5</v>
      </c>
      <c r="IR2" s="22" t="str">
        <f>IF(IP2&gt;=8.5,"A",IF(IP2&gt;=8,"B+",IF(IP2&gt;=7,"B",IF(IP2&gt;=6.5,"C+",IF(IP2&gt;=5.5,"C",IF(IP2&gt;=5,"D+",IF(IP2&gt;=4,"D","F")))))))</f>
        <v>C</v>
      </c>
      <c r="IS2" s="20">
        <f>IF(IR2="A",4,IF(IR2="B+",3.5,IF(IR2="B",3,IF(IR2="C+",2.5,IF(IR2="C",2,IF(IR2="D+",1.5,IF(IR2="D",1,0)))))))</f>
        <v>2</v>
      </c>
      <c r="IT2" s="20" t="str">
        <f>TEXT(IS2,"0.0")</f>
        <v>2.0</v>
      </c>
      <c r="IU2" s="46">
        <v>1</v>
      </c>
      <c r="IV2" s="416">
        <v>1</v>
      </c>
      <c r="IW2" s="1166">
        <f>ROUND((IE2*3+IP2*1)/4,1)</f>
        <v>4.7</v>
      </c>
      <c r="IX2" s="53" t="str">
        <f>IF(IW2&gt;=8.5,"A",IF(IW2&gt;=8,"B+",IF(IW2&gt;=7,"B",IF(IW2&gt;=6.5,"C+",IF(IW2&gt;=5.5,"C",IF(IW2&gt;=5,"D+",IF(IW2&gt;=4,"D","F")))))))</f>
        <v>D</v>
      </c>
      <c r="IY2" s="54">
        <f>IF(IX2="A",4,IF(IX2="B+",3.5,IF(IX2="B",3,IF(IX2="C+",2.5,IF(IX2="C",2,IF(IX2="D+",1.5,IF(IX2="D",1,0)))))))</f>
        <v>1</v>
      </c>
      <c r="IZ2" s="54" t="str">
        <f>TEXT(IY2,"0.0")</f>
        <v>1.0</v>
      </c>
      <c r="JA2" s="644">
        <v>4</v>
      </c>
      <c r="JB2" s="451">
        <v>4</v>
      </c>
      <c r="JC2" s="453">
        <v>7.8</v>
      </c>
      <c r="JD2" s="475">
        <v>7</v>
      </c>
      <c r="JE2" s="448"/>
      <c r="JF2" s="449">
        <f>ROUND((JC2*0.4+JD2*0.6),1)</f>
        <v>7.3</v>
      </c>
      <c r="JG2" s="450">
        <f>ROUND(MAX((JC2*0.4+JD2*0.6),(JC2*0.4+JE2*0.6)),1)</f>
        <v>7.3</v>
      </c>
      <c r="JH2" s="1028" t="str">
        <f>TEXT(JG2,"0.0")</f>
        <v>7.3</v>
      </c>
      <c r="JI2" s="53" t="str">
        <f>IF(JG2&gt;=8.5,"A",IF(JG2&gt;=8,"B+",IF(JG2&gt;=7,"B",IF(JG2&gt;=6.5,"C+",IF(JG2&gt;=5.5,"C",IF(JG2&gt;=5,"D+",IF(JG2&gt;=4,"D","F")))))))</f>
        <v>B</v>
      </c>
      <c r="JJ2" s="54">
        <f>IF(JI2="A",4,IF(JI2="B+",3.5,IF(JI2="B",3,IF(JI2="C+",2.5,IF(JI2="C",2,IF(JI2="D+",1.5,IF(JI2="D",1,0)))))))</f>
        <v>3</v>
      </c>
      <c r="JK2" s="54" t="str">
        <f>TEXT(JJ2,"0.0")</f>
        <v>3.0</v>
      </c>
      <c r="JL2" s="64">
        <v>2</v>
      </c>
      <c r="JM2" s="451">
        <v>2</v>
      </c>
      <c r="JN2" s="417">
        <v>7.5</v>
      </c>
      <c r="JO2" s="337">
        <v>7</v>
      </c>
      <c r="JP2" s="337"/>
      <c r="JQ2" s="17">
        <f t="shared" ref="JQ2" si="79">ROUND((JN2*0.4+JO2*0.6),1)</f>
        <v>7.2</v>
      </c>
      <c r="JR2" s="18">
        <f t="shared" ref="JR2" si="80">ROUND(MAX((JN2*0.4+JO2*0.6),(JN2*0.4+JP2*0.6)),1)</f>
        <v>7.2</v>
      </c>
      <c r="JS2" s="323" t="str">
        <f t="shared" ref="JS2:JS19" si="81">TEXT(JR2,"0.0")</f>
        <v>7.2</v>
      </c>
      <c r="JT2" s="22" t="str">
        <f t="shared" ref="JT2" si="82">IF(JR2&gt;=8.5,"A",IF(JR2&gt;=8,"B+",IF(JR2&gt;=7,"B",IF(JR2&gt;=6.5,"C+",IF(JR2&gt;=5.5,"C",IF(JR2&gt;=5,"D+",IF(JR2&gt;=4,"D","F")))))))</f>
        <v>B</v>
      </c>
      <c r="JU2" s="20">
        <f t="shared" ref="JU2" si="83">IF(JT2="A",4,IF(JT2="B+",3.5,IF(JT2="B",3,IF(JT2="C+",2.5,IF(JT2="C",2,IF(JT2="D+",1.5,IF(JT2="D",1,0)))))))</f>
        <v>3</v>
      </c>
      <c r="JV2" s="20" t="str">
        <f t="shared" ref="JV2" si="84">TEXT(JU2,"0.0")</f>
        <v>3.0</v>
      </c>
      <c r="JW2" s="46">
        <v>1</v>
      </c>
      <c r="JX2" s="416">
        <v>1</v>
      </c>
      <c r="JY2" s="1166">
        <f>ROUND((CG2*2+JR2*1)/3,1)</f>
        <v>7.3</v>
      </c>
      <c r="JZ2" s="53" t="str">
        <f>IF(JY2&gt;=8.5,"A",IF(JY2&gt;=8,"B+",IF(JY2&gt;=7,"B",IF(JY2&gt;=6.5,"C+",IF(JY2&gt;=5.5,"C",IF(JY2&gt;=5,"D+",IF(JY2&gt;=4,"D","F")))))))</f>
        <v>B</v>
      </c>
      <c r="KA2" s="54">
        <f>IF(JZ2="A",4,IF(JZ2="B+",3.5,IF(JZ2="B",3,IF(JZ2="C+",2.5,IF(JZ2="C",2,IF(JZ2="D+",1.5,IF(JZ2="D",1,0)))))))</f>
        <v>3</v>
      </c>
      <c r="KB2" s="54" t="str">
        <f>TEXT(KA2,"0.0")</f>
        <v>3.0</v>
      </c>
      <c r="KC2" s="644">
        <v>3</v>
      </c>
      <c r="KD2" s="451">
        <v>3</v>
      </c>
      <c r="KE2" s="514">
        <f t="shared" ref="KE2:KE19" si="85">FK2+FV2+GG2+GR2+HC2+HN2+HY2+IJ2+IU2+JL2+JW2</f>
        <v>24</v>
      </c>
      <c r="KF2" s="508">
        <f t="shared" ref="KF2:KF19" si="86">(FI2*FK2+FT2*FV2+GE2*GG2+GP2*GR2+HA2*HC2+HL2*HN2+HW2*HY2+IH2*IJ2+IS2*IU2+JJ2*JL2+JU2*JW2)/KE2</f>
        <v>2.25</v>
      </c>
      <c r="KG2" s="510" t="str">
        <f>TEXT(KF2,"0.00")</f>
        <v>2.25</v>
      </c>
      <c r="KH2" s="37" t="str">
        <f>IF(AND(KF2&lt;1),"Cảnh báo KQHT","Lên lớp")</f>
        <v>Lên lớp</v>
      </c>
      <c r="KI2" s="509">
        <f t="shared" ref="KI2:KI19" si="87">BU2+EQ2+KE2</f>
        <v>57</v>
      </c>
      <c r="KJ2" s="690">
        <f t="shared" ref="KJ2:KJ19" si="88">(BU2*BV2+EQ2*ER2+KF2*KE2)/KI2</f>
        <v>2.1666666666666665</v>
      </c>
      <c r="KK2" s="36" t="str">
        <f>TEXT(KJ2,"0.00")</f>
        <v>2.17</v>
      </c>
      <c r="KL2" s="290">
        <f t="shared" ref="KL2:KL19" si="89">FL2+FW2+GH2+GS2+HD2+HO2+HZ2+IK2+IV2+JM2+JX2</f>
        <v>24</v>
      </c>
      <c r="KM2" s="291">
        <f t="shared" ref="KM2:KM19" si="90" xml:space="preserve"> (FI2*FL2+FT2*FW2+GE2*GH2+GP2*GS2+HA2*HD2+HL2*HO2+HW2*HZ2+IH2*IK2+IS2*IV2+JJ2*JM2+JU2*JX2)/KL2</f>
        <v>2.25</v>
      </c>
      <c r="KN2" s="679">
        <f t="shared" ref="KN2:KN19" si="91">EX2+KL2</f>
        <v>57</v>
      </c>
      <c r="KO2" s="680">
        <f t="shared" ref="KO2:KO19" si="92" xml:space="preserve"> (EX2*EY2+KM2*KL2)/KN2</f>
        <v>2.1666666666666665</v>
      </c>
      <c r="KP2" s="37" t="str">
        <f>IF(AND(KO2&lt;1.4),"Cảnh báo KQHT","Lên lớp")</f>
        <v>Lên lớp</v>
      </c>
      <c r="KQ2" s="225"/>
      <c r="KR2" s="453">
        <v>7.3</v>
      </c>
      <c r="KS2" s="475">
        <v>5</v>
      </c>
      <c r="KT2" s="448"/>
      <c r="KU2" s="449">
        <f>ROUND((KR2*0.4+KS2*0.6),1)</f>
        <v>5.9</v>
      </c>
      <c r="KV2" s="450">
        <f>ROUND(MAX((KR2*0.4+KS2*0.6),(KR2*0.4+KT2*0.6)),1)</f>
        <v>5.9</v>
      </c>
      <c r="KW2" s="1028" t="str">
        <f>TEXT(KV2,"0.0")</f>
        <v>5.9</v>
      </c>
      <c r="KX2" s="53" t="str">
        <f>IF(KV2&gt;=8.5,"A",IF(KV2&gt;=8,"B+",IF(KV2&gt;=7,"B",IF(KV2&gt;=6.5,"C+",IF(KV2&gt;=5.5,"C",IF(KV2&gt;=5,"D+",IF(KV2&gt;=4,"D","F")))))))</f>
        <v>C</v>
      </c>
      <c r="KY2" s="54">
        <f>IF(KX2="A",4,IF(KX2="B+",3.5,IF(KX2="B",3,IF(KX2="C+",2.5,IF(KX2="C",2,IF(KX2="D+",1.5,IF(KX2="D",1,0)))))))</f>
        <v>2</v>
      </c>
      <c r="KZ2" s="54" t="str">
        <f>TEXT(KY2,"0.0")</f>
        <v>2.0</v>
      </c>
      <c r="LA2" s="64">
        <v>2</v>
      </c>
      <c r="LB2" s="451">
        <v>2</v>
      </c>
      <c r="LC2" s="415">
        <v>7.3</v>
      </c>
      <c r="LD2" s="472">
        <v>7</v>
      </c>
      <c r="LE2" s="414"/>
      <c r="LF2" s="17">
        <f>ROUND((LC2*0.4+LD2*0.6),1)</f>
        <v>7.1</v>
      </c>
      <c r="LG2" s="18">
        <f>ROUND(MAX((LC2*0.4+LD2*0.6),(LC2*0.4+LE2*0.6)),1)</f>
        <v>7.1</v>
      </c>
      <c r="LH2" s="323" t="str">
        <f>TEXT(LG2,"0.0")</f>
        <v>7.1</v>
      </c>
      <c r="LI2" s="22" t="str">
        <f>IF(LG2&gt;=8.5,"A",IF(LG2&gt;=8,"B+",IF(LG2&gt;=7,"B",IF(LG2&gt;=6.5,"C+",IF(LG2&gt;=5.5,"C",IF(LG2&gt;=5,"D+",IF(LG2&gt;=4,"D","F")))))))</f>
        <v>B</v>
      </c>
      <c r="LJ2" s="20">
        <f>IF(LI2="A",4,IF(LI2="B+",3.5,IF(LI2="B",3,IF(LI2="C+",2.5,IF(LI2="C",2,IF(LI2="D+",1.5,IF(LI2="D",1,0)))))))</f>
        <v>3</v>
      </c>
      <c r="LK2" s="20" t="str">
        <f>TEXT(LJ2,"0.0")</f>
        <v>3.0</v>
      </c>
      <c r="LL2" s="46">
        <v>1</v>
      </c>
      <c r="LM2" s="95">
        <v>1</v>
      </c>
      <c r="LN2" s="1166">
        <f>ROUND((KV2*0.6+LG2*0.4),1)</f>
        <v>6.4</v>
      </c>
      <c r="LO2" s="53" t="str">
        <f>IF(LN2&gt;=8.5,"A",IF(LN2&gt;=8,"B+",IF(LN2&gt;=7,"B",IF(LN2&gt;=6.5,"C+",IF(LN2&gt;=5.5,"C",IF(LN2&gt;=5,"D+",IF(LN2&gt;=4,"D","F")))))))</f>
        <v>C</v>
      </c>
      <c r="LP2" s="54">
        <f>IF(LO2="A",4,IF(LO2="B+",3.5,IF(LO2="B",3,IF(LO2="C+",2.5,IF(LO2="C",2,IF(LO2="D+",1.5,IF(LO2="D",1,0)))))))</f>
        <v>2</v>
      </c>
      <c r="LQ2" s="54" t="str">
        <f>TEXT(LP2,"0.0")</f>
        <v>2.0</v>
      </c>
      <c r="LR2" s="644">
        <v>3</v>
      </c>
      <c r="LS2" s="451">
        <v>3</v>
      </c>
      <c r="LT2" s="449">
        <v>6.4</v>
      </c>
      <c r="LU2" s="475">
        <v>6</v>
      </c>
      <c r="LV2" s="448"/>
      <c r="LW2" s="449">
        <f>ROUND((LT2*0.4+LU2*0.6),1)</f>
        <v>6.2</v>
      </c>
      <c r="LX2" s="450">
        <f>ROUND(MAX((LT2*0.4+LU2*0.6),(LT2*0.4+LV2*0.6)),1)</f>
        <v>6.2</v>
      </c>
      <c r="LY2" s="1028" t="str">
        <f>TEXT(LX2,"0.0")</f>
        <v>6.2</v>
      </c>
      <c r="LZ2" s="53" t="str">
        <f>IF(LX2&gt;=8.5,"A",IF(LX2&gt;=8,"B+",IF(LX2&gt;=7,"B",IF(LX2&gt;=6.5,"C+",IF(LX2&gt;=5.5,"C",IF(LX2&gt;=5,"D+",IF(LX2&gt;=4,"D","F")))))))</f>
        <v>C</v>
      </c>
      <c r="MA2" s="54">
        <f>IF(LZ2="A",4,IF(LZ2="B+",3.5,IF(LZ2="B",3,IF(LZ2="C+",2.5,IF(LZ2="C",2,IF(LZ2="D+",1.5,IF(LZ2="D",1,0)))))))</f>
        <v>2</v>
      </c>
      <c r="MB2" s="54" t="str">
        <f>TEXT(MA2,"0.0")</f>
        <v>2.0</v>
      </c>
      <c r="MC2" s="64">
        <v>2</v>
      </c>
      <c r="MD2" s="451">
        <v>2</v>
      </c>
      <c r="ME2" s="453">
        <v>7</v>
      </c>
      <c r="MF2" s="475">
        <v>6</v>
      </c>
      <c r="MG2" s="448"/>
      <c r="MH2" s="449">
        <f>ROUND((ME2*0.4+MF2*0.6),1)</f>
        <v>6.4</v>
      </c>
      <c r="MI2" s="450">
        <f>ROUND(MAX((ME2*0.4+MF2*0.6),(ME2*0.4+MG2*0.6)),1)</f>
        <v>6.4</v>
      </c>
      <c r="MJ2" s="1028" t="str">
        <f>TEXT(MI2,"0.0")</f>
        <v>6.4</v>
      </c>
      <c r="MK2" s="53" t="str">
        <f>IF(MI2&gt;=8.5,"A",IF(MI2&gt;=8,"B+",IF(MI2&gt;=7,"B",IF(MI2&gt;=6.5,"C+",IF(MI2&gt;=5.5,"C",IF(MI2&gt;=5,"D+",IF(MI2&gt;=4,"D","F")))))))</f>
        <v>C</v>
      </c>
      <c r="ML2" s="54">
        <f>IF(MK2="A",4,IF(MK2="B+",3.5,IF(MK2="B",3,IF(MK2="C+",2.5,IF(MK2="C",2,IF(MK2="D+",1.5,IF(MK2="D",1,0)))))))</f>
        <v>2</v>
      </c>
      <c r="MM2" s="54" t="str">
        <f>TEXT(ML2,"0.0")</f>
        <v>2.0</v>
      </c>
      <c r="MN2" s="64">
        <v>3</v>
      </c>
      <c r="MO2" s="451">
        <v>3</v>
      </c>
      <c r="MP2" s="659">
        <v>6</v>
      </c>
      <c r="MQ2" s="475">
        <v>8</v>
      </c>
      <c r="MR2" s="448"/>
      <c r="MS2" s="449">
        <f>ROUND((MP2*0.4+MQ2*0.6),1)</f>
        <v>7.2</v>
      </c>
      <c r="MT2" s="450">
        <f>ROUND(MAX((MP2*0.4+MQ2*0.6),(MP2*0.4+MR2*0.6)),1)</f>
        <v>7.2</v>
      </c>
      <c r="MU2" s="1028" t="str">
        <f>TEXT(MT2,"0.0")</f>
        <v>7.2</v>
      </c>
      <c r="MV2" s="53" t="str">
        <f>IF(MT2&gt;=8.5,"A",IF(MT2&gt;=8,"B+",IF(MT2&gt;=7,"B",IF(MT2&gt;=6.5,"C+",IF(MT2&gt;=5.5,"C",IF(MT2&gt;=5,"D+",IF(MT2&gt;=4,"D","F")))))))</f>
        <v>B</v>
      </c>
      <c r="MW2" s="54">
        <f>IF(MV2="A",4,IF(MV2="B+",3.5,IF(MV2="B",3,IF(MV2="C+",2.5,IF(MV2="C",2,IF(MV2="D+",1.5,IF(MV2="D",1,0)))))))</f>
        <v>3</v>
      </c>
      <c r="MX2" s="54" t="str">
        <f>TEXT(MW2,"0.0")</f>
        <v>3.0</v>
      </c>
      <c r="MY2" s="64">
        <v>3</v>
      </c>
      <c r="MZ2" s="451">
        <v>3</v>
      </c>
      <c r="NA2" s="415">
        <v>6.5</v>
      </c>
      <c r="NB2" s="472">
        <v>6</v>
      </c>
      <c r="NC2" s="420"/>
      <c r="ND2" s="17">
        <f>ROUND((NA2*0.4+NB2*0.6),1)</f>
        <v>6.2</v>
      </c>
      <c r="NE2" s="18">
        <f>ROUND(MAX((NA2*0.4+NB2*0.6),(NA2*0.4+NC2*0.6)),1)</f>
        <v>6.2</v>
      </c>
      <c r="NF2" s="323" t="str">
        <f>TEXT(NE2,"0.0")</f>
        <v>6.2</v>
      </c>
      <c r="NG2" s="22" t="str">
        <f>IF(NE2&gt;=8.5,"A",IF(NE2&gt;=8,"B+",IF(NE2&gt;=7,"B",IF(NE2&gt;=6.5,"C+",IF(NE2&gt;=5.5,"C",IF(NE2&gt;=5,"D+",IF(NE2&gt;=4,"D","F")))))))</f>
        <v>C</v>
      </c>
      <c r="NH2" s="20">
        <f>IF(NG2="A",4,IF(NG2="B+",3.5,IF(NG2="B",3,IF(NG2="C+",2.5,IF(NG2="C",2,IF(NG2="D+",1.5,IF(NG2="D",1,0)))))))</f>
        <v>2</v>
      </c>
      <c r="NI2" s="20" t="str">
        <f>TEXT(NH2,"0.0")</f>
        <v>2.0</v>
      </c>
      <c r="NJ2" s="46">
        <v>1</v>
      </c>
      <c r="NK2" s="416">
        <v>1</v>
      </c>
      <c r="NL2" s="1166">
        <f>ROUND((MT2*0.7+NE2*0.3),1)</f>
        <v>6.9</v>
      </c>
      <c r="NM2" s="53" t="str">
        <f>IF(NL2&gt;=8.5,"A",IF(NL2&gt;=8,"B+",IF(NL2&gt;=7,"B",IF(NL2&gt;=6.5,"C+",IF(NL2&gt;=5.5,"C",IF(NL2&gt;=5,"D+",IF(NL2&gt;=4,"D","F")))))))</f>
        <v>C+</v>
      </c>
      <c r="NN2" s="54">
        <f>IF(NM2="A",4,IF(NM2="B+",3.5,IF(NM2="B",3,IF(NM2="C+",2.5,IF(NM2="C",2,IF(NM2="D+",1.5,IF(NM2="D",1,0)))))))</f>
        <v>2.5</v>
      </c>
      <c r="NO2" s="54" t="str">
        <f>TEXT(NN2,"0.0")</f>
        <v>2.5</v>
      </c>
      <c r="NP2" s="644">
        <v>4</v>
      </c>
      <c r="NQ2" s="451">
        <v>4</v>
      </c>
      <c r="NR2" s="453">
        <v>7</v>
      </c>
      <c r="NS2" s="475">
        <v>7</v>
      </c>
      <c r="NT2" s="448"/>
      <c r="NU2" s="449">
        <f>ROUND((NR2*0.4+NS2*0.6),1)</f>
        <v>7</v>
      </c>
      <c r="NV2" s="450">
        <f>ROUND(MAX((NR2*0.4+NS2*0.6),(NR2*0.4+NT2*0.6)),1)</f>
        <v>7</v>
      </c>
      <c r="NW2" s="1028" t="str">
        <f>TEXT(NV2,"0.0")</f>
        <v>7.0</v>
      </c>
      <c r="NX2" s="53" t="str">
        <f>IF(NV2&gt;=8.5,"A",IF(NV2&gt;=8,"B+",IF(NV2&gt;=7,"B",IF(NV2&gt;=6.5,"C+",IF(NV2&gt;=5.5,"C",IF(NV2&gt;=5,"D+",IF(NV2&gt;=4,"D","F")))))))</f>
        <v>B</v>
      </c>
      <c r="NY2" s="54">
        <f>IF(NX2="A",4,IF(NX2="B+",3.5,IF(NX2="B",3,IF(NX2="C+",2.5,IF(NX2="C",2,IF(NX2="D+",1.5,IF(NX2="D",1,0)))))))</f>
        <v>3</v>
      </c>
      <c r="NZ2" s="54" t="str">
        <f>TEXT(NY2,"0.0")</f>
        <v>3.0</v>
      </c>
      <c r="OA2" s="64">
        <v>4</v>
      </c>
      <c r="OB2" s="451">
        <v>4</v>
      </c>
      <c r="OC2" s="453">
        <v>7</v>
      </c>
      <c r="OD2" s="475">
        <v>6</v>
      </c>
      <c r="OE2" s="448"/>
      <c r="OF2" s="449">
        <f>ROUND((OC2*0.4+OD2*0.6),1)</f>
        <v>6.4</v>
      </c>
      <c r="OG2" s="450">
        <f>ROUND(MAX((OC2*0.4+OD2*0.6),(OC2*0.4+OE2*0.6)),1)</f>
        <v>6.4</v>
      </c>
      <c r="OH2" s="1028" t="str">
        <f>TEXT(OG2,"0.0")</f>
        <v>6.4</v>
      </c>
      <c r="OI2" s="53" t="str">
        <f>IF(OG2&gt;=8.5,"A",IF(OG2&gt;=8,"B+",IF(OG2&gt;=7,"B",IF(OG2&gt;=6.5,"C+",IF(OG2&gt;=5.5,"C",IF(OG2&gt;=5,"D+",IF(OG2&gt;=4,"D","F")))))))</f>
        <v>C</v>
      </c>
      <c r="OJ2" s="54">
        <f>IF(OI2="A",4,IF(OI2="B+",3.5,IF(OI2="B",3,IF(OI2="C+",2.5,IF(OI2="C",2,IF(OI2="D+",1.5,IF(OI2="D",1,0)))))))</f>
        <v>2</v>
      </c>
      <c r="OK2" s="54" t="str">
        <f>TEXT(OJ2,"0.0")</f>
        <v>2.0</v>
      </c>
      <c r="OL2" s="64">
        <v>1</v>
      </c>
      <c r="OM2" s="1170">
        <v>1</v>
      </c>
      <c r="ON2" s="1174">
        <f>ROUND((NV2*0.6+OG2*0.4),1)</f>
        <v>6.8</v>
      </c>
      <c r="OO2" s="53" t="str">
        <f>IF(ON2&gt;=8.5,"A",IF(ON2&gt;=8,"B+",IF(ON2&gt;=7,"B",IF(ON2&gt;=6.5,"C+",IF(ON2&gt;=5.5,"C",IF(ON2&gt;=5,"D+",IF(ON2&gt;=4,"D","F")))))))</f>
        <v>C+</v>
      </c>
      <c r="OP2" s="54">
        <f>IF(OO2="A",4,IF(OO2="B+",3.5,IF(OO2="B",3,IF(OO2="C+",2.5,IF(OO2="C",2,IF(OO2="D+",1.5,IF(OO2="D",1,0)))))))</f>
        <v>2.5</v>
      </c>
      <c r="OQ2" s="54" t="str">
        <f>TEXT(OP2,"0.0")</f>
        <v>2.5</v>
      </c>
      <c r="OR2" s="644">
        <v>5</v>
      </c>
      <c r="OS2" s="96">
        <v>5</v>
      </c>
      <c r="OT2" s="263">
        <f t="shared" ref="OT2:OT19" si="93">LA2+LL2+MC2+MN2+MY2+NJ2+OA2+OL2</f>
        <v>17</v>
      </c>
      <c r="OU2" s="35">
        <f t="shared" ref="OU2:OU19" si="94">(KY2*LA2+LJ2*LL2+MA2*MC2+ML2*MN2+MW2*MY2+NH2*NJ2+NY2*OA2+OJ2*OL2)/OT2</f>
        <v>2.4705882352941178</v>
      </c>
      <c r="OV2" s="36" t="str">
        <f>TEXT(OU2,"0.00")</f>
        <v>2.47</v>
      </c>
      <c r="OW2" s="65" t="str">
        <f>IF(AND(OU2&lt;1),"Cảnh báo KQHT","Lên lớp")</f>
        <v>Lên lớp</v>
      </c>
      <c r="OX2" s="501">
        <f t="shared" ref="OX2:OX19" si="95">KI2+OT2</f>
        <v>74</v>
      </c>
      <c r="OY2" s="35">
        <f t="shared" ref="OY2:OY19" si="96">(BU2*BV2+EQ2*ER2+KE2*KF2+OU2*OT2)/OX2</f>
        <v>2.2364864864864864</v>
      </c>
      <c r="OZ2" s="36" t="str">
        <f>TEXT(OY2,"0.00")</f>
        <v>2.24</v>
      </c>
      <c r="PA2" s="799">
        <f t="shared" ref="PA2:PA19" si="97">LB2+LM2+MD2+MO2+MZ2+NK2+OB2+OM2</f>
        <v>17</v>
      </c>
      <c r="PB2" s="800">
        <f t="shared" ref="PB2:PB19" si="98" xml:space="preserve"> (KY2*LB2+LJ2*LM2+MA2*MD2+ML2*MO2+MW2*MZ2+NH2*NK2+NY2*OB2+OJ2*OM2)/PA2</f>
        <v>2.4705882352941178</v>
      </c>
      <c r="PC2" s="801">
        <f t="shared" ref="PC2:PC19" si="99">KN2+PA2</f>
        <v>74</v>
      </c>
      <c r="PD2" s="1031">
        <f t="shared" ref="PD2:PD19" si="100">(V2*AB2+AG2*AM2+AR2*AX2+BC2*BI2+BN2*BT2+CG2*CM2+CR2*CX2+DC2*DI2+DN2*DT2+DY2*EE2+EJ2*EP2+FF2*FL2+FQ2*FW2+GB2*GH2+GM2*GS2+GX2*HD2+HI2*HO2+HT2*HZ2+IE2*IK2+IP2*IV2+JG2*JM2+JR2*JX2+KV2*LB2+LG2*LM2+LX2*MD2+MI2*MO2+MT2*MZ2+NE2*NK2+NV2*OB2+OG2*OM2)/PC2</f>
        <v>6.256756756756757</v>
      </c>
      <c r="PE2" s="802">
        <f t="shared" ref="PE2:PE19" si="101" xml:space="preserve"> (KN2*KO2+PB2*PA2)/PC2</f>
        <v>2.2364864864864864</v>
      </c>
      <c r="PF2" s="65" t="str">
        <f>IF(AND(PE2&lt;1.4),"Cảnh báo KQHT","Lên lớp")</f>
        <v>Lên lớp</v>
      </c>
      <c r="PG2" s="542"/>
      <c r="PH2" s="453">
        <v>6</v>
      </c>
      <c r="PI2" s="475">
        <v>7</v>
      </c>
      <c r="PJ2" s="73"/>
      <c r="PK2" s="449">
        <f>ROUND((PH2*0.4+PI2*0.6),1)</f>
        <v>6.6</v>
      </c>
      <c r="PL2" s="450">
        <f>ROUND(MAX((PH2*0.4+PI2*0.6),(PH2*0.4+PJ2*0.6)),1)</f>
        <v>6.6</v>
      </c>
      <c r="PM2" s="1028" t="str">
        <f>TEXT(PL2,"0.0")</f>
        <v>6.6</v>
      </c>
      <c r="PN2" s="53" t="str">
        <f>IF(PL2&gt;=8.5,"A",IF(PL2&gt;=8,"B+",IF(PL2&gt;=7,"B",IF(PL2&gt;=6.5,"C+",IF(PL2&gt;=5.5,"C",IF(PL2&gt;=5,"D+",IF(PL2&gt;=4,"D","F")))))))</f>
        <v>C+</v>
      </c>
      <c r="PO2" s="54">
        <f>IF(PN2="A",4,IF(PN2="B+",3.5,IF(PN2="B",3,IF(PN2="C+",2.5,IF(PN2="C",2,IF(PN2="D+",1.5,IF(PN2="D",1,0)))))))</f>
        <v>2.5</v>
      </c>
      <c r="PP2" s="54" t="str">
        <f>TEXT(PO2,"0.0")</f>
        <v>2.5</v>
      </c>
      <c r="PQ2" s="64">
        <v>4</v>
      </c>
      <c r="PR2" s="451">
        <v>4</v>
      </c>
      <c r="PS2" s="453">
        <v>7</v>
      </c>
      <c r="PT2" s="475">
        <v>7</v>
      </c>
      <c r="PU2" s="448"/>
      <c r="PV2" s="449">
        <f>ROUND((PS2*0.4+PT2*0.6),1)</f>
        <v>7</v>
      </c>
      <c r="PW2" s="450">
        <f>ROUND(MAX((PS2*0.4+PT2*0.6),(PS2*0.4+PU2*0.6)),1)</f>
        <v>7</v>
      </c>
      <c r="PX2" s="1028" t="str">
        <f>TEXT(PW2,"0.0")</f>
        <v>7.0</v>
      </c>
      <c r="PY2" s="53" t="str">
        <f>IF(PW2&gt;=8.5,"A",IF(PW2&gt;=8,"B+",IF(PW2&gt;=7,"B",IF(PW2&gt;=6.5,"C+",IF(PW2&gt;=5.5,"C",IF(PW2&gt;=5,"D+",IF(PW2&gt;=4,"D","F")))))))</f>
        <v>B</v>
      </c>
      <c r="PZ2" s="54">
        <f>IF(PY2="A",4,IF(PY2="B+",3.5,IF(PY2="B",3,IF(PY2="C+",2.5,IF(PY2="C",2,IF(PY2="D+",1.5,IF(PY2="D",1,0)))))))</f>
        <v>3</v>
      </c>
      <c r="QA2" s="54" t="str">
        <f>TEXT(PZ2,"0.0")</f>
        <v>3.0</v>
      </c>
      <c r="QB2" s="64">
        <v>2</v>
      </c>
      <c r="QC2" s="451">
        <v>2</v>
      </c>
      <c r="QD2" s="453">
        <v>5.3</v>
      </c>
      <c r="QE2" s="475">
        <v>6</v>
      </c>
      <c r="QF2" s="73"/>
      <c r="QG2" s="449">
        <f>ROUND((QD2*0.4+QE2*0.6),1)</f>
        <v>5.7</v>
      </c>
      <c r="QH2" s="450">
        <f>ROUND(MAX((QD2*0.4+QE2*0.6),(QD2*0.4+QF2*0.6)),1)</f>
        <v>5.7</v>
      </c>
      <c r="QI2" s="1028" t="str">
        <f>TEXT(QH2,"0.0")</f>
        <v>5.7</v>
      </c>
      <c r="QJ2" s="53" t="str">
        <f>IF(QH2&gt;=8.5,"A",IF(QH2&gt;=8,"B+",IF(QH2&gt;=7,"B",IF(QH2&gt;=6.5,"C+",IF(QH2&gt;=5.5,"C",IF(QH2&gt;=5,"D+",IF(QH2&gt;=4,"D","F")))))))</f>
        <v>C</v>
      </c>
      <c r="QK2" s="54">
        <f>IF(QJ2="A",4,IF(QJ2="B+",3.5,IF(QJ2="B",3,IF(QJ2="C+",2.5,IF(QJ2="C",2,IF(QJ2="D+",1.5,IF(QJ2="D",1,0)))))))</f>
        <v>2</v>
      </c>
      <c r="QL2" s="54" t="str">
        <f>TEXT(QK2,"0.0")</f>
        <v>2.0</v>
      </c>
      <c r="QM2" s="64">
        <v>2</v>
      </c>
      <c r="QN2" s="451">
        <v>2</v>
      </c>
      <c r="QO2" s="453">
        <v>7.4</v>
      </c>
      <c r="QP2" s="475">
        <v>7</v>
      </c>
      <c r="QQ2" s="448"/>
      <c r="QR2" s="449">
        <f>ROUND((QO2*0.4+QP2*0.6),1)</f>
        <v>7.2</v>
      </c>
      <c r="QS2" s="450">
        <f>ROUND(MAX((QO2*0.4+QP2*0.6),(QO2*0.4+QQ2*0.6)),1)</f>
        <v>7.2</v>
      </c>
      <c r="QT2" s="1028" t="str">
        <f>TEXT(QS2,"0.0")</f>
        <v>7.2</v>
      </c>
      <c r="QU2" s="53" t="str">
        <f>IF(QS2&gt;=8.5,"A",IF(QS2&gt;=8,"B+",IF(QS2&gt;=7,"B",IF(QS2&gt;=6.5,"C+",IF(QS2&gt;=5.5,"C",IF(QS2&gt;=5,"D+",IF(QS2&gt;=4,"D","F")))))))</f>
        <v>B</v>
      </c>
      <c r="QV2" s="54">
        <f>IF(QU2="A",4,IF(QU2="B+",3.5,IF(QU2="B",3,IF(QU2="C+",2.5,IF(QU2="C",2,IF(QU2="D+",1.5,IF(QU2="D",1,0)))))))</f>
        <v>3</v>
      </c>
      <c r="QW2" s="54" t="str">
        <f>TEXT(QV2,"0.0")</f>
        <v>3.0</v>
      </c>
      <c r="QX2" s="64">
        <v>2</v>
      </c>
      <c r="QY2" s="451">
        <v>2</v>
      </c>
      <c r="QZ2" s="722">
        <v>6.7</v>
      </c>
      <c r="RA2" s="475">
        <v>7</v>
      </c>
      <c r="RB2" s="73"/>
      <c r="RC2" s="449">
        <f>ROUND((QZ2*0.4+RA2*0.6),1)</f>
        <v>6.9</v>
      </c>
      <c r="RD2" s="450">
        <f>ROUND(MAX((QZ2*0.4+RA2*0.6),(QZ2*0.4+RB2*0.6)),1)</f>
        <v>6.9</v>
      </c>
      <c r="RE2" s="1028" t="str">
        <f>TEXT(RD2,"0.0")</f>
        <v>6.9</v>
      </c>
      <c r="RF2" s="53" t="str">
        <f>IF(RD2&gt;=8.5,"A",IF(RD2&gt;=8,"B+",IF(RD2&gt;=7,"B",IF(RD2&gt;=6.5,"C+",IF(RD2&gt;=5.5,"C",IF(RD2&gt;=5,"D+",IF(RD2&gt;=4,"D","F")))))))</f>
        <v>C+</v>
      </c>
      <c r="RG2" s="54">
        <f>IF(RF2="A",4,IF(RF2="B+",3.5,IF(RF2="B",3,IF(RF2="C+",2.5,IF(RF2="C",2,IF(RF2="D+",1.5,IF(RF2="D",1,0)))))))</f>
        <v>2.5</v>
      </c>
      <c r="RH2" s="54" t="str">
        <f>TEXT(RG2,"0.0")</f>
        <v>2.5</v>
      </c>
      <c r="RI2" s="64">
        <v>2</v>
      </c>
      <c r="RJ2" s="451">
        <v>2</v>
      </c>
      <c r="RK2" s="659">
        <v>6.8</v>
      </c>
      <c r="RL2" s="475">
        <v>7</v>
      </c>
      <c r="RM2" s="448"/>
      <c r="RN2" s="449">
        <f>ROUND((RK2*0.4+RL2*0.6),1)</f>
        <v>6.9</v>
      </c>
      <c r="RO2" s="450">
        <f>ROUND(MAX((RK2*0.4+RL2*0.6),(RK2*0.4+RM2*0.6)),1)</f>
        <v>6.9</v>
      </c>
      <c r="RP2" s="1028" t="str">
        <f>TEXT(RO2,"0.0")</f>
        <v>6.9</v>
      </c>
      <c r="RQ2" s="53" t="str">
        <f>IF(RO2&gt;=8.5,"A",IF(RO2&gt;=8,"B+",IF(RO2&gt;=7,"B",IF(RO2&gt;=6.5,"C+",IF(RO2&gt;=5.5,"C",IF(RO2&gt;=5,"D+",IF(RO2&gt;=4,"D","F")))))))</f>
        <v>C+</v>
      </c>
      <c r="RR2" s="54">
        <f>IF(RQ2="A",4,IF(RQ2="B+",3.5,IF(RQ2="B",3,IF(RQ2="C+",2.5,IF(RQ2="C",2,IF(RQ2="D+",1.5,IF(RQ2="D",1,0)))))))</f>
        <v>2.5</v>
      </c>
      <c r="RS2" s="54" t="str">
        <f>TEXT(RR2,"0.0")</f>
        <v>2.5</v>
      </c>
      <c r="RT2" s="64">
        <v>2</v>
      </c>
      <c r="RU2" s="451">
        <v>2</v>
      </c>
      <c r="RV2" s="722">
        <v>7</v>
      </c>
      <c r="RW2" s="475">
        <v>6</v>
      </c>
      <c r="RX2" s="73"/>
      <c r="RY2" s="449">
        <f>ROUND((RV2*0.4+RW2*0.6),1)</f>
        <v>6.4</v>
      </c>
      <c r="RZ2" s="450">
        <f>ROUND(MAX((RV2*0.4+RW2*0.6),(RV2*0.4+RX2*0.6)),1)</f>
        <v>6.4</v>
      </c>
      <c r="SA2" s="1028" t="str">
        <f>TEXT(RZ2,"0.0")</f>
        <v>6.4</v>
      </c>
      <c r="SB2" s="53" t="str">
        <f>IF(RZ2&gt;=8.5,"A",IF(RZ2&gt;=8,"B+",IF(RZ2&gt;=7,"B",IF(RZ2&gt;=6.5,"C+",IF(RZ2&gt;=5.5,"C",IF(RZ2&gt;=5,"D+",IF(RZ2&gt;=4,"D","F")))))))</f>
        <v>C</v>
      </c>
      <c r="SC2" s="54">
        <f>IF(SB2="A",4,IF(SB2="B+",3.5,IF(SB2="B",3,IF(SB2="C+",2.5,IF(SB2="C",2,IF(SB2="D+",1.5,IF(SB2="D",1,0)))))))</f>
        <v>2</v>
      </c>
      <c r="SD2" s="54" t="str">
        <f>TEXT(SC2,"0.0")</f>
        <v>2.0</v>
      </c>
      <c r="SE2" s="64">
        <v>4</v>
      </c>
      <c r="SF2" s="451">
        <v>4</v>
      </c>
      <c r="SG2" s="514">
        <f>PQ2+QB2+QM2+QX2+RI2+RT2+SE2</f>
        <v>18</v>
      </c>
      <c r="SH2" s="508">
        <f>(PO2*PQ2+PZ2*QB2+QK2*QM2+QV2*QX2+RG2*RI2+RR2*RT2+SC2*SE2)/SG2</f>
        <v>2.4444444444444446</v>
      </c>
      <c r="SI2" s="510" t="str">
        <f>TEXT(SH2,"0.00")</f>
        <v>2.44</v>
      </c>
      <c r="SJ2" s="61" t="str">
        <f>IF(AND(SH2&lt;1),"Cảnh báo KQHT","Lên lớp")</f>
        <v>Lên lớp</v>
      </c>
      <c r="SK2" s="509">
        <f>OX2+SG2</f>
        <v>92</v>
      </c>
      <c r="SL2" s="508">
        <f t="shared" ref="SL2:SL19" si="102">(BU2*BV2+EQ2*ER2+KE2*KF2+OT2*OU2+SH2*SG2)/SK2</f>
        <v>2.277173913043478</v>
      </c>
      <c r="SM2" s="510" t="str">
        <f>TEXT(SL2,"0.00")</f>
        <v>2.28</v>
      </c>
      <c r="SN2" s="535">
        <f>PR2+QC2+QN2+QY2+RJ2+RU2+SF2</f>
        <v>18</v>
      </c>
      <c r="SO2" s="1036">
        <f xml:space="preserve"> (SF2*RZ2+RU2*RO2+RJ2*RD2+QY2*QS2+QN2*QH2+QC2*PW2+PR2*PL2)/SN2</f>
        <v>6.6333333333333337</v>
      </c>
      <c r="SP2" s="536">
        <f xml:space="preserve"> (PO2*PR2+PZ2*QC2+QK2*QN2+QV2*QY2+RG2*RJ2+RR2*RU2+SC2*SF2)/SN2</f>
        <v>2.4444444444444446</v>
      </c>
      <c r="SQ2" s="1009">
        <f>PC2+SN2</f>
        <v>92</v>
      </c>
      <c r="SR2" s="1034">
        <f xml:space="preserve"> (SO2*SN2+PC2*PD2)/SQ2</f>
        <v>6.3304347826086955</v>
      </c>
      <c r="SS2" s="1010">
        <f xml:space="preserve"> (PC2*PE2+SP2*SN2)/SQ2</f>
        <v>2.277173913043478</v>
      </c>
      <c r="ST2" s="61" t="str">
        <f>IF(AND(SS2&lt;1.6),"Cảnh báo KQHT","Lên lớp")</f>
        <v>Lên lớp</v>
      </c>
      <c r="SU2" s="1121"/>
      <c r="SV2" s="1181">
        <v>6.7</v>
      </c>
      <c r="SW2" s="1144">
        <v>7.2</v>
      </c>
      <c r="SX2" s="1129">
        <f>ROUND((SV2+SW2)/2,1)</f>
        <v>7</v>
      </c>
      <c r="SY2" s="1144">
        <v>6</v>
      </c>
      <c r="SZ2" s="1130">
        <f>ROUND((SX2*0.4+SY2*0.6),1)</f>
        <v>6.4</v>
      </c>
      <c r="TA2" s="1131" t="str">
        <f>TEXT(SZ2,"0.0")</f>
        <v>6.4</v>
      </c>
      <c r="TB2" s="1132" t="str">
        <f>IF(SZ2&gt;=8.5,"A",IF(SZ2&gt;=8,"B+",IF(SZ2&gt;=7,"B",IF(SZ2&gt;=6.5,"C+",IF(SZ2&gt;=5.5,"C",IF(SZ2&gt;=5,"D+",IF(SZ2&gt;=4,"D","F")))))))</f>
        <v>C</v>
      </c>
      <c r="TC2" s="1133">
        <f>IF(TB2="A",4,IF(TB2="B+",3.5,IF(TB2="B",3,IF(TB2="C+",2.5,IF(TB2="C",2,IF(TB2="D+",1.5,IF(TB2="D",1,0)))))))</f>
        <v>2</v>
      </c>
      <c r="TD2" s="1133" t="str">
        <f>TEXT(TC2,"0.0")</f>
        <v>2.0</v>
      </c>
      <c r="TE2" s="1134">
        <v>5</v>
      </c>
      <c r="TF2" s="451">
        <v>5</v>
      </c>
      <c r="TG2" s="289">
        <f>TE2</f>
        <v>5</v>
      </c>
      <c r="TH2" s="35">
        <f>(TC2*TE2)/TG2</f>
        <v>2</v>
      </c>
      <c r="TI2" s="36" t="str">
        <f>TEXT(TH2,"0.00")</f>
        <v>2.00</v>
      </c>
      <c r="TJ2" s="1163" t="str">
        <f>IF(AND(TH2&lt;1),"Cảnh báo KQHT","Lên lớp")</f>
        <v>Lên lớp</v>
      </c>
      <c r="TK2" s="290">
        <f>TF2</f>
        <v>5</v>
      </c>
      <c r="TL2" s="291">
        <f xml:space="preserve"> (TC2*TF2)/TK2</f>
        <v>2</v>
      </c>
    </row>
    <row r="3" spans="1:533" ht="18.75" customHeight="1">
      <c r="A3" s="108">
        <v>3</v>
      </c>
      <c r="B3" s="127" t="s">
        <v>251</v>
      </c>
      <c r="C3" s="65" t="s">
        <v>281</v>
      </c>
      <c r="D3" s="128" t="s">
        <v>255</v>
      </c>
      <c r="E3" s="129" t="s">
        <v>254</v>
      </c>
      <c r="F3" s="125"/>
      <c r="G3" s="131" t="s">
        <v>202</v>
      </c>
      <c r="H3" s="131" t="s">
        <v>8</v>
      </c>
      <c r="I3" s="779" t="s">
        <v>390</v>
      </c>
      <c r="J3" s="784">
        <v>7.3</v>
      </c>
      <c r="K3" s="1039" t="str">
        <f t="shared" si="0"/>
        <v>7.3</v>
      </c>
      <c r="L3" s="465" t="str">
        <f t="shared" si="1"/>
        <v>B</v>
      </c>
      <c r="M3" s="466">
        <f t="shared" si="2"/>
        <v>3</v>
      </c>
      <c r="N3" s="738">
        <v>7</v>
      </c>
      <c r="O3" s="1039" t="str">
        <f t="shared" si="3"/>
        <v>7.0</v>
      </c>
      <c r="P3" s="465" t="str">
        <f t="shared" ref="P3:P17" si="103">IF(N3&gt;=8.5,"A",IF(N3&gt;=8,"B+",IF(N3&gt;=7,"B",IF(N3&gt;=6.5,"C+",IF(N3&gt;=5.5,"C",IF(N3&gt;=5,"D+",IF(N3&gt;=4,"D","F")))))))</f>
        <v>B</v>
      </c>
      <c r="Q3" s="466">
        <f t="shared" ref="Q3:Q17" si="104">IF(P3="A",4,IF(P3="B+",3.5,IF(P3="B",3,IF(P3="C+",2.5,IF(P3="C",2,IF(P3="D+",1.5,IF(P3="D",1,0)))))))</f>
        <v>3</v>
      </c>
      <c r="R3" s="12">
        <v>8</v>
      </c>
      <c r="S3" s="13">
        <v>7</v>
      </c>
      <c r="T3" s="14"/>
      <c r="U3" s="11">
        <f t="shared" si="4"/>
        <v>7.4</v>
      </c>
      <c r="V3" s="16">
        <f t="shared" si="5"/>
        <v>7.4</v>
      </c>
      <c r="W3" s="1039" t="str">
        <f t="shared" si="6"/>
        <v>7.4</v>
      </c>
      <c r="X3" s="22" t="str">
        <f t="shared" si="7"/>
        <v>B</v>
      </c>
      <c r="Y3" s="20">
        <f t="shared" si="8"/>
        <v>3</v>
      </c>
      <c r="Z3" s="39" t="str">
        <f t="shared" si="9"/>
        <v>3.0</v>
      </c>
      <c r="AA3" s="69">
        <v>2</v>
      </c>
      <c r="AB3" s="92">
        <v>2</v>
      </c>
      <c r="AC3" s="12">
        <v>7.5</v>
      </c>
      <c r="AD3" s="13">
        <v>8</v>
      </c>
      <c r="AE3" s="14"/>
      <c r="AF3" s="11">
        <f t="shared" si="10"/>
        <v>7.8</v>
      </c>
      <c r="AG3" s="16">
        <f t="shared" si="11"/>
        <v>7.8</v>
      </c>
      <c r="AH3" s="327" t="str">
        <f t="shared" si="12"/>
        <v>7.8</v>
      </c>
      <c r="AI3" s="22" t="str">
        <f t="shared" si="13"/>
        <v>B</v>
      </c>
      <c r="AJ3" s="20">
        <f t="shared" si="14"/>
        <v>3</v>
      </c>
      <c r="AK3" s="39" t="str">
        <f t="shared" si="15"/>
        <v>3.0</v>
      </c>
      <c r="AL3" s="8">
        <v>3</v>
      </c>
      <c r="AM3" s="92">
        <v>3</v>
      </c>
      <c r="AN3" s="27">
        <v>5.6</v>
      </c>
      <c r="AO3" s="28">
        <v>5</v>
      </c>
      <c r="AP3" s="14"/>
      <c r="AQ3" s="11">
        <f t="shared" si="16"/>
        <v>5.2</v>
      </c>
      <c r="AR3" s="16">
        <f t="shared" si="17"/>
        <v>5.2</v>
      </c>
      <c r="AS3" s="327" t="str">
        <f t="shared" ref="AS3:AS19" si="105">TEXT(AR3,"0.0")</f>
        <v>5.2</v>
      </c>
      <c r="AT3" s="22" t="str">
        <f t="shared" si="18"/>
        <v>D+</v>
      </c>
      <c r="AU3" s="20">
        <f t="shared" si="19"/>
        <v>1.5</v>
      </c>
      <c r="AV3" s="39" t="str">
        <f t="shared" si="20"/>
        <v>1.5</v>
      </c>
      <c r="AW3" s="8">
        <v>3</v>
      </c>
      <c r="AX3" s="95">
        <v>3</v>
      </c>
      <c r="AY3" s="266">
        <v>5.2</v>
      </c>
      <c r="AZ3" s="434">
        <v>6</v>
      </c>
      <c r="BA3" s="519"/>
      <c r="BB3" s="424">
        <f t="shared" si="21"/>
        <v>5.7</v>
      </c>
      <c r="BC3" s="425">
        <f t="shared" si="22"/>
        <v>5.7</v>
      </c>
      <c r="BD3" s="327" t="str">
        <f t="shared" si="23"/>
        <v>5.7</v>
      </c>
      <c r="BE3" s="22" t="str">
        <f t="shared" si="24"/>
        <v>C</v>
      </c>
      <c r="BF3" s="20">
        <f t="shared" si="25"/>
        <v>2</v>
      </c>
      <c r="BG3" s="39" t="str">
        <f t="shared" si="26"/>
        <v>2.0</v>
      </c>
      <c r="BH3" s="46">
        <v>3</v>
      </c>
      <c r="BI3" s="92">
        <v>3</v>
      </c>
      <c r="BJ3" s="12">
        <v>7.1</v>
      </c>
      <c r="BK3" s="13">
        <v>4</v>
      </c>
      <c r="BL3" s="14"/>
      <c r="BM3" s="11">
        <f t="shared" si="27"/>
        <v>5.2</v>
      </c>
      <c r="BN3" s="16">
        <f t="shared" si="28"/>
        <v>5.2</v>
      </c>
      <c r="BO3" s="327" t="str">
        <f t="shared" si="29"/>
        <v>5.2</v>
      </c>
      <c r="BP3" s="22" t="str">
        <f t="shared" si="30"/>
        <v>D+</v>
      </c>
      <c r="BQ3" s="20">
        <f t="shared" si="31"/>
        <v>1.5</v>
      </c>
      <c r="BR3" s="39" t="str">
        <f t="shared" si="32"/>
        <v>1.5</v>
      </c>
      <c r="BS3" s="46">
        <v>5</v>
      </c>
      <c r="BT3" s="92">
        <v>5</v>
      </c>
      <c r="BU3" s="289">
        <f t="shared" si="33"/>
        <v>16</v>
      </c>
      <c r="BV3" s="35">
        <f t="shared" si="34"/>
        <v>2.0625</v>
      </c>
      <c r="BW3" s="36" t="str">
        <f t="shared" si="35"/>
        <v>2.06</v>
      </c>
      <c r="BX3" s="37" t="str">
        <f t="shared" si="36"/>
        <v>Lên lớp</v>
      </c>
      <c r="BY3" s="290">
        <f t="shared" si="37"/>
        <v>16</v>
      </c>
      <c r="BZ3" s="291">
        <f t="shared" si="38"/>
        <v>2.0625</v>
      </c>
      <c r="CA3" s="37" t="str">
        <f t="shared" si="39"/>
        <v>Lên lớp</v>
      </c>
      <c r="CB3" s="391"/>
      <c r="CC3" s="417">
        <v>7.5</v>
      </c>
      <c r="CD3" s="337">
        <v>7.2</v>
      </c>
      <c r="CE3" s="45"/>
      <c r="CF3" s="17">
        <f t="shared" si="40"/>
        <v>7.3</v>
      </c>
      <c r="CG3" s="18">
        <f t="shared" si="41"/>
        <v>7.3</v>
      </c>
      <c r="CH3" s="323" t="str">
        <f t="shared" si="42"/>
        <v>7.3</v>
      </c>
      <c r="CI3" s="22" t="str">
        <f t="shared" si="43"/>
        <v>B</v>
      </c>
      <c r="CJ3" s="20">
        <f t="shared" si="44"/>
        <v>3</v>
      </c>
      <c r="CK3" s="20" t="str">
        <f t="shared" si="45"/>
        <v>3.0</v>
      </c>
      <c r="CL3" s="46">
        <v>2</v>
      </c>
      <c r="CM3" s="416">
        <v>2</v>
      </c>
      <c r="CN3" s="417">
        <v>6.7</v>
      </c>
      <c r="CO3" s="65">
        <v>4</v>
      </c>
      <c r="CP3" s="45"/>
      <c r="CQ3" s="17">
        <f t="shared" si="46"/>
        <v>5.0999999999999996</v>
      </c>
      <c r="CR3" s="18">
        <f t="shared" si="47"/>
        <v>5.0999999999999996</v>
      </c>
      <c r="CS3" s="323" t="str">
        <f t="shared" si="48"/>
        <v>5.1</v>
      </c>
      <c r="CT3" s="22" t="str">
        <f t="shared" si="49"/>
        <v>D+</v>
      </c>
      <c r="CU3" s="20">
        <f t="shared" si="50"/>
        <v>1.5</v>
      </c>
      <c r="CV3" s="20" t="str">
        <f t="shared" si="51"/>
        <v>1.5</v>
      </c>
      <c r="CW3" s="46">
        <v>4</v>
      </c>
      <c r="CX3" s="416">
        <v>4</v>
      </c>
      <c r="CY3" s="417">
        <v>5.8</v>
      </c>
      <c r="CZ3" s="65">
        <v>4</v>
      </c>
      <c r="DA3" s="65"/>
      <c r="DB3" s="17">
        <f t="shared" si="52"/>
        <v>4.7</v>
      </c>
      <c r="DC3" s="18">
        <f t="shared" si="53"/>
        <v>4.7</v>
      </c>
      <c r="DD3" s="323" t="str">
        <f t="shared" si="54"/>
        <v>4.7</v>
      </c>
      <c r="DE3" s="22" t="str">
        <f t="shared" si="55"/>
        <v>D</v>
      </c>
      <c r="DF3" s="20">
        <f t="shared" si="56"/>
        <v>1</v>
      </c>
      <c r="DG3" s="20" t="str">
        <f t="shared" si="57"/>
        <v>1.0</v>
      </c>
      <c r="DH3" s="46">
        <v>3</v>
      </c>
      <c r="DI3" s="416">
        <v>3</v>
      </c>
      <c r="DJ3" s="417">
        <v>7.3</v>
      </c>
      <c r="DK3" s="65">
        <v>6</v>
      </c>
      <c r="DL3" s="45"/>
      <c r="DM3" s="17">
        <f t="shared" si="58"/>
        <v>6.5</v>
      </c>
      <c r="DN3" s="18">
        <f t="shared" si="59"/>
        <v>6.5</v>
      </c>
      <c r="DO3" s="323" t="str">
        <f t="shared" si="60"/>
        <v>6.5</v>
      </c>
      <c r="DP3" s="22" t="str">
        <f t="shared" si="61"/>
        <v>C+</v>
      </c>
      <c r="DQ3" s="20">
        <f t="shared" si="62"/>
        <v>2.5</v>
      </c>
      <c r="DR3" s="20" t="str">
        <f t="shared" si="63"/>
        <v>2.5</v>
      </c>
      <c r="DS3" s="46">
        <v>3</v>
      </c>
      <c r="DT3" s="416">
        <v>3</v>
      </c>
      <c r="DU3" s="417">
        <v>6.7</v>
      </c>
      <c r="DV3" s="65">
        <v>5</v>
      </c>
      <c r="DW3" s="65"/>
      <c r="DX3" s="17">
        <f t="shared" si="64"/>
        <v>5.7</v>
      </c>
      <c r="DY3" s="18">
        <f t="shared" si="65"/>
        <v>5.7</v>
      </c>
      <c r="DZ3" s="323" t="str">
        <f t="shared" si="66"/>
        <v>5.7</v>
      </c>
      <c r="EA3" s="22" t="str">
        <f t="shared" si="67"/>
        <v>C</v>
      </c>
      <c r="EB3" s="20">
        <f t="shared" si="68"/>
        <v>2</v>
      </c>
      <c r="EC3" s="20" t="str">
        <f t="shared" si="69"/>
        <v>2.0</v>
      </c>
      <c r="ED3" s="46">
        <v>3</v>
      </c>
      <c r="EE3" s="416">
        <v>3</v>
      </c>
      <c r="EF3" s="417">
        <v>6.5</v>
      </c>
      <c r="EG3" s="65">
        <v>6</v>
      </c>
      <c r="EH3" s="65"/>
      <c r="EI3" s="17">
        <f t="shared" si="70"/>
        <v>6.2</v>
      </c>
      <c r="EJ3" s="18">
        <f t="shared" si="71"/>
        <v>6.2</v>
      </c>
      <c r="EK3" s="323" t="str">
        <f t="shared" ref="EK3:EK19" si="106">TEXT(EJ3,"0.0")</f>
        <v>6.2</v>
      </c>
      <c r="EL3" s="22" t="str">
        <f t="shared" si="72"/>
        <v>C</v>
      </c>
      <c r="EM3" s="20">
        <f t="shared" si="73"/>
        <v>2</v>
      </c>
      <c r="EN3" s="20" t="str">
        <f t="shared" si="74"/>
        <v>2.0</v>
      </c>
      <c r="EO3" s="46">
        <v>2</v>
      </c>
      <c r="EP3" s="416">
        <v>2</v>
      </c>
      <c r="EQ3" s="515">
        <f t="shared" si="75"/>
        <v>17</v>
      </c>
      <c r="ER3" s="35">
        <f t="shared" si="76"/>
        <v>1.911764705882353</v>
      </c>
      <c r="ES3" s="36" t="str">
        <f t="shared" si="77"/>
        <v>1.91</v>
      </c>
      <c r="ET3" s="86" t="str">
        <f t="shared" ref="ET3:ET17" si="107">IF(AND(ER3&lt;1),"Cảnh báo KQHT","Lên lớp")</f>
        <v>Lên lớp</v>
      </c>
      <c r="EU3" s="501">
        <f t="shared" ref="EU3:EU17" si="108">BU3+EQ3</f>
        <v>33</v>
      </c>
      <c r="EV3" s="35">
        <f t="shared" ref="EV3:EV17" si="109">(BU3*BV3+EQ3*ER3)/EU3</f>
        <v>1.9848484848484849</v>
      </c>
      <c r="EW3" s="36" t="str">
        <f t="shared" ref="EW3:EW17" si="110">TEXT(EV3,"0.00")</f>
        <v>1.98</v>
      </c>
      <c r="EX3" s="530">
        <f t="shared" ref="EX3:EX17" si="111">EP3+EE3+DT3+DI3+CX3+CM3+BT3+BI3+AX3+AM3+AB3</f>
        <v>33</v>
      </c>
      <c r="EY3" s="502">
        <f t="shared" si="78"/>
        <v>1.9848484848484849</v>
      </c>
      <c r="EZ3" s="503" t="str">
        <f t="shared" ref="EZ3:EZ17" si="112">IF(AND(EY3&lt;1.2),"Cảnh báo KQHT","Lên lớp")</f>
        <v>Lên lớp</v>
      </c>
      <c r="FA3" s="225"/>
      <c r="FB3" s="417">
        <v>8</v>
      </c>
      <c r="FC3" s="604">
        <v>0</v>
      </c>
      <c r="FD3" s="599">
        <v>9</v>
      </c>
      <c r="FE3" s="17">
        <f t="shared" ref="FE3:FE17" si="113">ROUND((FB3*0.4+FC3*0.6),1)</f>
        <v>3.2</v>
      </c>
      <c r="FF3" s="18">
        <f t="shared" ref="FF3:FF17" si="114">ROUND(MAX((FB3*0.4+FC3*0.6),(FB3*0.4+FD3*0.6)),1)</f>
        <v>8.6</v>
      </c>
      <c r="FG3" s="1028" t="str">
        <f t="shared" ref="FG3:FG19" si="115">TEXT(FF3,"0.0")</f>
        <v>8.6</v>
      </c>
      <c r="FH3" s="22" t="str">
        <f t="shared" ref="FH3:FH17" si="116">IF(FF3&gt;=8.5,"A",IF(FF3&gt;=8,"B+",IF(FF3&gt;=7,"B",IF(FF3&gt;=6.5,"C+",IF(FF3&gt;=5.5,"C",IF(FF3&gt;=5,"D+",IF(FF3&gt;=4,"D","F")))))))</f>
        <v>A</v>
      </c>
      <c r="FI3" s="20">
        <f t="shared" ref="FI3:FI17" si="117">IF(FH3="A",4,IF(FH3="B+",3.5,IF(FH3="B",3,IF(FH3="C+",2.5,IF(FH3="C",2,IF(FH3="D+",1.5,IF(FH3="D",1,0)))))))</f>
        <v>4</v>
      </c>
      <c r="FJ3" s="20" t="str">
        <f t="shared" ref="FJ3:FJ17" si="118">TEXT(FI3,"0.0")</f>
        <v>4.0</v>
      </c>
      <c r="FK3" s="46">
        <v>4</v>
      </c>
      <c r="FL3" s="97">
        <v>4</v>
      </c>
      <c r="FM3" s="406">
        <v>6.8</v>
      </c>
      <c r="FN3" s="65">
        <v>5</v>
      </c>
      <c r="FO3" s="65"/>
      <c r="FP3" s="17">
        <f t="shared" ref="FP3:FP17" si="119">ROUND((FM3*0.4+FN3*0.6),1)</f>
        <v>5.7</v>
      </c>
      <c r="FQ3" s="18">
        <f t="shared" ref="FQ3:FQ17" si="120">ROUND(MAX((FM3*0.4+FN3*0.6),(FM3*0.4+FO3*0.6)),1)</f>
        <v>5.7</v>
      </c>
      <c r="FR3" s="323" t="str">
        <f t="shared" ref="FR3:FR19" si="121">TEXT(FQ3,"0.0")</f>
        <v>5.7</v>
      </c>
      <c r="FS3" s="22" t="str">
        <f t="shared" ref="FS3:FS17" si="122">IF(FQ3&gt;=8.5,"A",IF(FQ3&gt;=8,"B+",IF(FQ3&gt;=7,"B",IF(FQ3&gt;=6.5,"C+",IF(FQ3&gt;=5.5,"C",IF(FQ3&gt;=5,"D+",IF(FQ3&gt;=4,"D","F")))))))</f>
        <v>C</v>
      </c>
      <c r="FT3" s="20">
        <f t="shared" ref="FT3:FT17" si="123">IF(FS3="A",4,IF(FS3="B+",3.5,IF(FS3="B",3,IF(FS3="C+",2.5,IF(FS3="C",2,IF(FS3="D+",1.5,IF(FS3="D",1,0)))))))</f>
        <v>2</v>
      </c>
      <c r="FU3" s="20" t="str">
        <f t="shared" ref="FU3:FU17" si="124">TEXT(FT3,"0.0")</f>
        <v>2.0</v>
      </c>
      <c r="FV3" s="46">
        <v>2</v>
      </c>
      <c r="FW3" s="416">
        <v>2</v>
      </c>
      <c r="FX3" s="417">
        <v>7.2</v>
      </c>
      <c r="FY3" s="65">
        <v>9</v>
      </c>
      <c r="FZ3" s="65"/>
      <c r="GA3" s="17">
        <f t="shared" ref="GA3:GA17" si="125">ROUND((FX3*0.4+FY3*0.6),1)</f>
        <v>8.3000000000000007</v>
      </c>
      <c r="GB3" s="18">
        <f t="shared" ref="GB3:GB17" si="126">ROUND(MAX((FX3*0.4+FY3*0.6),(FX3*0.4+FZ3*0.6)),1)</f>
        <v>8.3000000000000007</v>
      </c>
      <c r="GC3" s="1028" t="str">
        <f t="shared" ref="GC3:GC19" si="127">TEXT(GB3,"0.0")</f>
        <v>8.3</v>
      </c>
      <c r="GD3" s="22" t="str">
        <f t="shared" ref="GD3:GD17" si="128">IF(GB3&gt;=8.5,"A",IF(GB3&gt;=8,"B+",IF(GB3&gt;=7,"B",IF(GB3&gt;=6.5,"C+",IF(GB3&gt;=5.5,"C",IF(GB3&gt;=5,"D+",IF(GB3&gt;=4,"D","F")))))))</f>
        <v>B+</v>
      </c>
      <c r="GE3" s="20">
        <f t="shared" ref="GE3:GE17" si="129">IF(GD3="A",4,IF(GD3="B+",3.5,IF(GD3="B",3,IF(GD3="C+",2.5,IF(GD3="C",2,IF(GD3="D+",1.5,IF(GD3="D",1,0)))))))</f>
        <v>3.5</v>
      </c>
      <c r="GF3" s="20" t="str">
        <f t="shared" ref="GF3:GF17" si="130">TEXT(GE3,"0.0")</f>
        <v>3.5</v>
      </c>
      <c r="GG3" s="46">
        <v>2</v>
      </c>
      <c r="GH3" s="416">
        <v>2</v>
      </c>
      <c r="GI3" s="417">
        <v>7.7</v>
      </c>
      <c r="GJ3" s="599">
        <v>5</v>
      </c>
      <c r="GK3" s="599"/>
      <c r="GL3" s="17">
        <f t="shared" ref="GL3:GL17" si="131">ROUND((GI3*0.4+GJ3*0.6),1)</f>
        <v>6.1</v>
      </c>
      <c r="GM3" s="18">
        <f t="shared" ref="GM3:GM17" si="132">ROUND(MAX((GI3*0.4+GJ3*0.6),(GI3*0.4+GK3*0.6)),1)</f>
        <v>6.1</v>
      </c>
      <c r="GN3" s="1028" t="str">
        <f t="shared" ref="GN3:GN19" si="133">TEXT(GM3,"0.0")</f>
        <v>6.1</v>
      </c>
      <c r="GO3" s="22" t="str">
        <f t="shared" ref="GO3:GO17" si="134">IF(GM3&gt;=8.5,"A",IF(GM3&gt;=8,"B+",IF(GM3&gt;=7,"B",IF(GM3&gt;=6.5,"C+",IF(GM3&gt;=5.5,"C",IF(GM3&gt;=5,"D+",IF(GM3&gt;=4,"D","F")))))))</f>
        <v>C</v>
      </c>
      <c r="GP3" s="20">
        <f t="shared" ref="GP3:GP17" si="135">IF(GO3="A",4,IF(GO3="B+",3.5,IF(GO3="B",3,IF(GO3="C+",2.5,IF(GO3="C",2,IF(GO3="D+",1.5,IF(GO3="D",1,0)))))))</f>
        <v>2</v>
      </c>
      <c r="GQ3" s="20" t="str">
        <f t="shared" ref="GQ3:GQ17" si="136">TEXT(GP3,"0.0")</f>
        <v>2.0</v>
      </c>
      <c r="GR3" s="46">
        <v>2</v>
      </c>
      <c r="GS3" s="416">
        <v>2</v>
      </c>
      <c r="GT3" s="660">
        <v>8.3000000000000007</v>
      </c>
      <c r="GU3" s="599">
        <v>5</v>
      </c>
      <c r="GV3" s="599"/>
      <c r="GW3" s="17">
        <f t="shared" ref="GW3:GW17" si="137">ROUND((GT3*0.4+GU3*0.6),1)</f>
        <v>6.3</v>
      </c>
      <c r="GX3" s="18">
        <f t="shared" ref="GX3:GX17" si="138">ROUND(MAX((GT3*0.4+GU3*0.6),(GT3*0.4+GV3*0.6)),1)</f>
        <v>6.3</v>
      </c>
      <c r="GY3" s="1028" t="str">
        <f t="shared" ref="GY3:GY19" si="139">TEXT(GX3,"0.0")</f>
        <v>6.3</v>
      </c>
      <c r="GZ3" s="22" t="str">
        <f t="shared" ref="GZ3:GZ17" si="140">IF(GX3&gt;=8.5,"A",IF(GX3&gt;=8,"B+",IF(GX3&gt;=7,"B",IF(GX3&gt;=6.5,"C+",IF(GX3&gt;=5.5,"C",IF(GX3&gt;=5,"D+",IF(GX3&gt;=4,"D","F")))))))</f>
        <v>C</v>
      </c>
      <c r="HA3" s="20">
        <f t="shared" ref="HA3:HA17" si="141">IF(GZ3="A",4,IF(GZ3="B+",3.5,IF(GZ3="B",3,IF(GZ3="C+",2.5,IF(GZ3="C",2,IF(GZ3="D+",1.5,IF(GZ3="D",1,0)))))))</f>
        <v>2</v>
      </c>
      <c r="HB3" s="20" t="str">
        <f t="shared" ref="HB3:HB17" si="142">TEXT(HA3,"0.0")</f>
        <v>2.0</v>
      </c>
      <c r="HC3" s="46">
        <v>2</v>
      </c>
      <c r="HD3" s="416">
        <v>2</v>
      </c>
      <c r="HE3" s="417">
        <v>5.6</v>
      </c>
      <c r="HF3" s="599">
        <v>7</v>
      </c>
      <c r="HG3" s="599"/>
      <c r="HH3" s="17">
        <f t="shared" ref="HH3:HH17" si="143">ROUND((HE3*0.4+HF3*0.6),1)</f>
        <v>6.4</v>
      </c>
      <c r="HI3" s="18">
        <f t="shared" ref="HI3:HI17" si="144">ROUND(MAX((HE3*0.4+HF3*0.6),(HE3*0.4+HG3*0.6)),1)</f>
        <v>6.4</v>
      </c>
      <c r="HJ3" s="323" t="str">
        <f t="shared" ref="HJ3:HJ19" si="145">TEXT(HI3,"0.0")</f>
        <v>6.4</v>
      </c>
      <c r="HK3" s="22" t="str">
        <f t="shared" ref="HK3:HK17" si="146">IF(HI3&gt;=8.5,"A",IF(HI3&gt;=8,"B+",IF(HI3&gt;=7,"B",IF(HI3&gt;=6.5,"C+",IF(HI3&gt;=5.5,"C",IF(HI3&gt;=5,"D+",IF(HI3&gt;=4,"D","F")))))))</f>
        <v>C</v>
      </c>
      <c r="HL3" s="20">
        <f t="shared" ref="HL3:HL17" si="147">IF(HK3="A",4,IF(HK3="B+",3.5,IF(HK3="B",3,IF(HK3="C+",2.5,IF(HK3="C",2,IF(HK3="D+",1.5,IF(HK3="D",1,0)))))))</f>
        <v>2</v>
      </c>
      <c r="HM3" s="20" t="str">
        <f t="shared" ref="HM3:HM17" si="148">TEXT(HL3,"0.0")</f>
        <v>2.0</v>
      </c>
      <c r="HN3" s="46">
        <v>3</v>
      </c>
      <c r="HO3" s="416">
        <v>3</v>
      </c>
      <c r="HP3" s="417">
        <v>7.2</v>
      </c>
      <c r="HQ3" s="599">
        <v>7</v>
      </c>
      <c r="HR3" s="599"/>
      <c r="HS3" s="17">
        <f t="shared" ref="HS3:HS17" si="149">ROUND((HP3*0.4+HQ3*0.6),1)</f>
        <v>7.1</v>
      </c>
      <c r="HT3" s="18">
        <f t="shared" ref="HT3:HT17" si="150">ROUND(MAX((HP3*0.4+HQ3*0.6),(HP3*0.4+HR3*0.6)),1)</f>
        <v>7.1</v>
      </c>
      <c r="HU3" s="323" t="str">
        <f t="shared" ref="HU3:HU19" si="151">TEXT(HT3,"0.0")</f>
        <v>7.1</v>
      </c>
      <c r="HV3" s="22" t="str">
        <f t="shared" ref="HV3:HV17" si="152">IF(HT3&gt;=8.5,"A",IF(HT3&gt;=8,"B+",IF(HT3&gt;=7,"B",IF(HT3&gt;=6.5,"C+",IF(HT3&gt;=5.5,"C",IF(HT3&gt;=5,"D+",IF(HT3&gt;=4,"D","F")))))))</f>
        <v>B</v>
      </c>
      <c r="HW3" s="20">
        <f t="shared" ref="HW3:HW17" si="153">IF(HV3="A",4,IF(HV3="B+",3.5,IF(HV3="B",3,IF(HV3="C+",2.5,IF(HV3="C",2,IF(HV3="D+",1.5,IF(HV3="D",1,0)))))))</f>
        <v>3</v>
      </c>
      <c r="HX3" s="20" t="str">
        <f t="shared" ref="HX3:HX17" si="154">TEXT(HW3,"0.0")</f>
        <v>3.0</v>
      </c>
      <c r="HY3" s="46">
        <v>2</v>
      </c>
      <c r="HZ3" s="416">
        <v>2</v>
      </c>
      <c r="IA3" s="417">
        <v>6.1</v>
      </c>
      <c r="IB3" s="599">
        <v>1</v>
      </c>
      <c r="IC3" s="599">
        <v>5</v>
      </c>
      <c r="ID3" s="17">
        <f t="shared" ref="ID3:ID17" si="155">ROUND((IA3*0.4+IB3*0.6),1)</f>
        <v>3</v>
      </c>
      <c r="IE3" s="18">
        <f t="shared" ref="IE3:IE17" si="156">ROUND(MAX((IA3*0.4+IB3*0.6),(IA3*0.4+IC3*0.6)),1)</f>
        <v>5.4</v>
      </c>
      <c r="IF3" s="323" t="str">
        <f t="shared" ref="IF3:IF19" si="157">TEXT(IE3,"0.0")</f>
        <v>5.4</v>
      </c>
      <c r="IG3" s="22" t="str">
        <f t="shared" ref="IG3:IG17" si="158">IF(IE3&gt;=8.5,"A",IF(IE3&gt;=8,"B+",IF(IE3&gt;=7,"B",IF(IE3&gt;=6.5,"C+",IF(IE3&gt;=5.5,"C",IF(IE3&gt;=5,"D+",IF(IE3&gt;=4,"D","F")))))))</f>
        <v>D+</v>
      </c>
      <c r="IH3" s="20">
        <f t="shared" ref="IH3:IH17" si="159">IF(IG3="A",4,IF(IG3="B+",3.5,IF(IG3="B",3,IF(IG3="C+",2.5,IF(IG3="C",2,IF(IG3="D+",1.5,IF(IG3="D",1,0)))))))</f>
        <v>1.5</v>
      </c>
      <c r="II3" s="20" t="str">
        <f t="shared" ref="II3:II17" si="160">TEXT(IH3,"0.0")</f>
        <v>1.5</v>
      </c>
      <c r="IJ3" s="46">
        <v>3</v>
      </c>
      <c r="IK3" s="416">
        <v>3</v>
      </c>
      <c r="IL3" s="1082">
        <v>5.4</v>
      </c>
      <c r="IM3" s="603">
        <v>1</v>
      </c>
      <c r="IN3" s="602">
        <v>5</v>
      </c>
      <c r="IO3" s="685">
        <f t="shared" ref="IO3:IO17" si="161">ROUND((IL3*0.4+IM3*0.6),1)</f>
        <v>2.8</v>
      </c>
      <c r="IP3" s="686">
        <f t="shared" ref="IP3:IP17" si="162">ROUND(MAX((IL3*0.4+IM3*0.6),(IL3*0.4+IN3*0.6)),1)</f>
        <v>5.2</v>
      </c>
      <c r="IQ3" s="1073" t="str">
        <f t="shared" ref="IQ3:IQ18" si="163">TEXT(IP3,"0.0")</f>
        <v>5.2</v>
      </c>
      <c r="IR3" s="22" t="str">
        <f t="shared" ref="IR3:IR17" si="164">IF(IP3&gt;=8.5,"A",IF(IP3&gt;=8,"B+",IF(IP3&gt;=7,"B",IF(IP3&gt;=6.5,"C+",IF(IP3&gt;=5.5,"C",IF(IP3&gt;=5,"D+",IF(IP3&gt;=4,"D","F")))))))</f>
        <v>D+</v>
      </c>
      <c r="IS3" s="20">
        <f t="shared" ref="IS3:IS17" si="165">IF(IR3="A",4,IF(IR3="B+",3.5,IF(IR3="B",3,IF(IR3="C+",2.5,IF(IR3="C",2,IF(IR3="D+",1.5,IF(IR3="D",1,0)))))))</f>
        <v>1.5</v>
      </c>
      <c r="IT3" s="20" t="str">
        <f t="shared" ref="IT3:IT17" si="166">TEXT(IS3,"0.0")</f>
        <v>1.5</v>
      </c>
      <c r="IU3" s="46">
        <v>1</v>
      </c>
      <c r="IV3" s="416">
        <v>1</v>
      </c>
      <c r="IW3" s="1167">
        <f t="shared" ref="IW3:IW19" si="167">ROUND((IE3*3+IP3*1)/4,1)</f>
        <v>5.4</v>
      </c>
      <c r="IX3" s="22" t="str">
        <f t="shared" ref="IX3:IX19" si="168">IF(IW3&gt;=8.5,"A",IF(IW3&gt;=8,"B+",IF(IW3&gt;=7,"B",IF(IW3&gt;=6.5,"C+",IF(IW3&gt;=5.5,"C",IF(IW3&gt;=5,"D+",IF(IW3&gt;=4,"D","F")))))))</f>
        <v>D+</v>
      </c>
      <c r="IY3" s="20">
        <f t="shared" ref="IY3:IY19" si="169">IF(IX3="A",4,IF(IX3="B+",3.5,IF(IX3="B",3,IF(IX3="C+",2.5,IF(IX3="C",2,IF(IX3="D+",1.5,IF(IX3="D",1,0)))))))</f>
        <v>1.5</v>
      </c>
      <c r="IZ3" s="20" t="str">
        <f t="shared" ref="IZ3:IZ19" si="170">TEXT(IY3,"0.0")</f>
        <v>1.5</v>
      </c>
      <c r="JA3" s="743">
        <v>4</v>
      </c>
      <c r="JB3" s="416">
        <v>4</v>
      </c>
      <c r="JC3" s="585">
        <v>6.8</v>
      </c>
      <c r="JD3" s="65">
        <v>7</v>
      </c>
      <c r="JE3" s="65"/>
      <c r="JF3" s="17">
        <f t="shared" ref="JF3:JF17" si="171">ROUND((JC3*0.4+JD3*0.6),1)</f>
        <v>6.9</v>
      </c>
      <c r="JG3" s="18">
        <f t="shared" ref="JG3:JG17" si="172">ROUND(MAX((JC3*0.4+JD3*0.6),(JC3*0.4+JE3*0.6)),1)</f>
        <v>6.9</v>
      </c>
      <c r="JH3" s="1028" t="str">
        <f t="shared" ref="JH3:JH19" si="173">TEXT(JG3,"0.0")</f>
        <v>6.9</v>
      </c>
      <c r="JI3" s="22" t="str">
        <f t="shared" ref="JI3:JI17" si="174">IF(JG3&gt;=8.5,"A",IF(JG3&gt;=8,"B+",IF(JG3&gt;=7,"B",IF(JG3&gt;=6.5,"C+",IF(JG3&gt;=5.5,"C",IF(JG3&gt;=5,"D+",IF(JG3&gt;=4,"D","F")))))))</f>
        <v>C+</v>
      </c>
      <c r="JJ3" s="20">
        <f t="shared" ref="JJ3:JJ17" si="175">IF(JI3="A",4,IF(JI3="B+",3.5,IF(JI3="B",3,IF(JI3="C+",2.5,IF(JI3="C",2,IF(JI3="D+",1.5,IF(JI3="D",1,0)))))))</f>
        <v>2.5</v>
      </c>
      <c r="JK3" s="20" t="str">
        <f t="shared" ref="JK3:JK17" si="176">TEXT(JJ3,"0.0")</f>
        <v>2.5</v>
      </c>
      <c r="JL3" s="46">
        <v>2</v>
      </c>
      <c r="JM3" s="416">
        <v>2</v>
      </c>
      <c r="JN3" s="417">
        <v>8</v>
      </c>
      <c r="JO3" s="337">
        <v>7</v>
      </c>
      <c r="JP3" s="337"/>
      <c r="JQ3" s="17">
        <f t="shared" ref="JQ3:JQ17" si="177">ROUND((JN3*0.4+JO3*0.6),1)</f>
        <v>7.4</v>
      </c>
      <c r="JR3" s="18">
        <f t="shared" ref="JR3:JR17" si="178">ROUND(MAX((JN3*0.4+JO3*0.6),(JN3*0.4+JP3*0.6)),1)</f>
        <v>7.4</v>
      </c>
      <c r="JS3" s="323" t="str">
        <f t="shared" si="81"/>
        <v>7.4</v>
      </c>
      <c r="JT3" s="22" t="str">
        <f t="shared" ref="JT3:JT17" si="179">IF(JR3&gt;=8.5,"A",IF(JR3&gt;=8,"B+",IF(JR3&gt;=7,"B",IF(JR3&gt;=6.5,"C+",IF(JR3&gt;=5.5,"C",IF(JR3&gt;=5,"D+",IF(JR3&gt;=4,"D","F")))))))</f>
        <v>B</v>
      </c>
      <c r="JU3" s="20">
        <f t="shared" ref="JU3:JU17" si="180">IF(JT3="A",4,IF(JT3="B+",3.5,IF(JT3="B",3,IF(JT3="C+",2.5,IF(JT3="C",2,IF(JT3="D+",1.5,IF(JT3="D",1,0)))))))</f>
        <v>3</v>
      </c>
      <c r="JV3" s="20" t="str">
        <f t="shared" ref="JV3:JV17" si="181">TEXT(JU3,"0.0")</f>
        <v>3.0</v>
      </c>
      <c r="JW3" s="46">
        <v>1</v>
      </c>
      <c r="JX3" s="416">
        <v>1</v>
      </c>
      <c r="JY3" s="1167">
        <f t="shared" ref="JY3:JY19" si="182">ROUND((CG3*2+JR3*1)/3,1)</f>
        <v>7.3</v>
      </c>
      <c r="JZ3" s="22" t="str">
        <f t="shared" ref="JZ3:JZ19" si="183">IF(JY3&gt;=8.5,"A",IF(JY3&gt;=8,"B+",IF(JY3&gt;=7,"B",IF(JY3&gt;=6.5,"C+",IF(JY3&gt;=5.5,"C",IF(JY3&gt;=5,"D+",IF(JY3&gt;=4,"D","F")))))))</f>
        <v>B</v>
      </c>
      <c r="KA3" s="20">
        <f t="shared" ref="KA3:KA19" si="184">IF(JZ3="A",4,IF(JZ3="B+",3.5,IF(JZ3="B",3,IF(JZ3="C+",2.5,IF(JZ3="C",2,IF(JZ3="D+",1.5,IF(JZ3="D",1,0)))))))</f>
        <v>3</v>
      </c>
      <c r="KB3" s="20" t="str">
        <f t="shared" ref="KB3:KB19" si="185">TEXT(KA3,"0.0")</f>
        <v>3.0</v>
      </c>
      <c r="KC3" s="743">
        <v>3</v>
      </c>
      <c r="KD3" s="416">
        <v>3</v>
      </c>
      <c r="KE3" s="515">
        <f t="shared" si="85"/>
        <v>24</v>
      </c>
      <c r="KF3" s="35">
        <f t="shared" si="86"/>
        <v>2.5416666666666665</v>
      </c>
      <c r="KG3" s="36" t="str">
        <f t="shared" ref="KG3:KG17" si="186">TEXT(KF3,"0.00")</f>
        <v>2.54</v>
      </c>
      <c r="KH3" s="37" t="str">
        <f t="shared" ref="KH3:KH17" si="187">IF(AND(KF3&lt;1),"Cảnh báo KQHT","Lên lớp")</f>
        <v>Lên lớp</v>
      </c>
      <c r="KI3" s="501">
        <f t="shared" si="87"/>
        <v>57</v>
      </c>
      <c r="KJ3" s="690">
        <f t="shared" si="88"/>
        <v>2.2192982456140351</v>
      </c>
      <c r="KK3" s="36" t="str">
        <f t="shared" ref="KK3:KK17" si="188">TEXT(KJ3,"0.00")</f>
        <v>2.22</v>
      </c>
      <c r="KL3" s="290">
        <f t="shared" si="89"/>
        <v>24</v>
      </c>
      <c r="KM3" s="291">
        <f t="shared" si="90"/>
        <v>2.5416666666666665</v>
      </c>
      <c r="KN3" s="679">
        <f t="shared" si="91"/>
        <v>57</v>
      </c>
      <c r="KO3" s="680">
        <f t="shared" si="92"/>
        <v>2.2192982456140351</v>
      </c>
      <c r="KP3" s="37" t="str">
        <f t="shared" ref="KP3:KP17" si="189">IF(AND(KO3&lt;1.4),"Cảnh báo KQHT","Lên lớp")</f>
        <v>Lên lớp</v>
      </c>
      <c r="KR3" s="417">
        <v>7</v>
      </c>
      <c r="KS3" s="65">
        <v>6</v>
      </c>
      <c r="KT3" s="65"/>
      <c r="KU3" s="17">
        <f t="shared" ref="KU3:KU17" si="190">ROUND((KR3*0.4+KS3*0.6),1)</f>
        <v>6.4</v>
      </c>
      <c r="KV3" s="18">
        <f t="shared" ref="KV3:KV17" si="191">ROUND(MAX((KR3*0.4+KS3*0.6),(KR3*0.4+KT3*0.6)),1)</f>
        <v>6.4</v>
      </c>
      <c r="KW3" s="1028" t="str">
        <f t="shared" ref="KW3:KW19" si="192">TEXT(KV3,"0.0")</f>
        <v>6.4</v>
      </c>
      <c r="KX3" s="22" t="str">
        <f t="shared" ref="KX3:KX17" si="193">IF(KV3&gt;=8.5,"A",IF(KV3&gt;=8,"B+",IF(KV3&gt;=7,"B",IF(KV3&gt;=6.5,"C+",IF(KV3&gt;=5.5,"C",IF(KV3&gt;=5,"D+",IF(KV3&gt;=4,"D","F")))))))</f>
        <v>C</v>
      </c>
      <c r="KY3" s="20">
        <f t="shared" ref="KY3:KY17" si="194">IF(KX3="A",4,IF(KX3="B+",3.5,IF(KX3="B",3,IF(KX3="C+",2.5,IF(KX3="C",2,IF(KX3="D+",1.5,IF(KX3="D",1,0)))))))</f>
        <v>2</v>
      </c>
      <c r="KZ3" s="20" t="str">
        <f t="shared" ref="KZ3:KZ18" si="195">TEXT(KY3,"0.0")</f>
        <v>2.0</v>
      </c>
      <c r="LA3" s="46">
        <v>2</v>
      </c>
      <c r="LB3" s="416">
        <v>2</v>
      </c>
      <c r="LC3" s="417">
        <v>7.7</v>
      </c>
      <c r="LD3" s="65">
        <v>6</v>
      </c>
      <c r="LE3" s="65"/>
      <c r="LF3" s="17">
        <f t="shared" ref="LF3:LF18" si="196">ROUND((LC3*0.4+LD3*0.6),1)</f>
        <v>6.7</v>
      </c>
      <c r="LG3" s="18">
        <f t="shared" ref="LG3:LG18" si="197">ROUND(MAX((LC3*0.4+LD3*0.6),(LC3*0.4+LE3*0.6)),1)</f>
        <v>6.7</v>
      </c>
      <c r="LH3" s="323" t="str">
        <f t="shared" ref="LH3:LH19" si="198">TEXT(LG3,"0.0")</f>
        <v>6.7</v>
      </c>
      <c r="LI3" s="22" t="str">
        <f t="shared" ref="LI3:LI18" si="199">IF(LG3&gt;=8.5,"A",IF(LG3&gt;=8,"B+",IF(LG3&gt;=7,"B",IF(LG3&gt;=6.5,"C+",IF(LG3&gt;=5.5,"C",IF(LG3&gt;=5,"D+",IF(LG3&gt;=4,"D","F")))))))</f>
        <v>C+</v>
      </c>
      <c r="LJ3" s="20">
        <f t="shared" ref="LJ3:LJ18" si="200">IF(LI3="A",4,IF(LI3="B+",3.5,IF(LI3="B",3,IF(LI3="C+",2.5,IF(LI3="C",2,IF(LI3="D+",1.5,IF(LI3="D",1,0)))))))</f>
        <v>2.5</v>
      </c>
      <c r="LK3" s="20" t="str">
        <f t="shared" ref="LK3:LK18" si="201">TEXT(LJ3,"0.0")</f>
        <v>2.5</v>
      </c>
      <c r="LL3" s="46">
        <v>1</v>
      </c>
      <c r="LM3" s="95">
        <v>1</v>
      </c>
      <c r="LN3" s="1167">
        <f t="shared" ref="LN3:LN19" si="202">ROUND((KV3*0.6+LG3*0.4),1)</f>
        <v>6.5</v>
      </c>
      <c r="LO3" s="22" t="str">
        <f t="shared" ref="LO3:LO19" si="203">IF(LN3&gt;=8.5,"A",IF(LN3&gt;=8,"B+",IF(LN3&gt;=7,"B",IF(LN3&gt;=6.5,"C+",IF(LN3&gt;=5.5,"C",IF(LN3&gt;=5,"D+",IF(LN3&gt;=4,"D","F")))))))</f>
        <v>C+</v>
      </c>
      <c r="LP3" s="20">
        <f t="shared" ref="LP3:LP19" si="204">IF(LO3="A",4,IF(LO3="B+",3.5,IF(LO3="B",3,IF(LO3="C+",2.5,IF(LO3="C",2,IF(LO3="D+",1.5,IF(LO3="D",1,0)))))))</f>
        <v>2.5</v>
      </c>
      <c r="LQ3" s="20" t="str">
        <f t="shared" ref="LQ3:LQ19" si="205">TEXT(LP3,"0.0")</f>
        <v>2.5</v>
      </c>
      <c r="LR3" s="743">
        <v>3</v>
      </c>
      <c r="LS3" s="416">
        <v>3</v>
      </c>
      <c r="LT3" s="17">
        <v>6.6</v>
      </c>
      <c r="LU3" s="65">
        <v>5</v>
      </c>
      <c r="LV3" s="65"/>
      <c r="LW3" s="17">
        <f t="shared" ref="LW3:LW17" si="206">ROUND((LT3*0.4+LU3*0.6),1)</f>
        <v>5.6</v>
      </c>
      <c r="LX3" s="18">
        <f t="shared" ref="LX3:LX17" si="207">ROUND(MAX((LT3*0.4+LU3*0.6),(LT3*0.4+LV3*0.6)),1)</f>
        <v>5.6</v>
      </c>
      <c r="LY3" s="1028" t="str">
        <f t="shared" ref="LY3:LY19" si="208">TEXT(LX3,"0.0")</f>
        <v>5.6</v>
      </c>
      <c r="LZ3" s="22" t="str">
        <f t="shared" ref="LZ3:LZ18" si="209">IF(LX3&gt;=8.5,"A",IF(LX3&gt;=8,"B+",IF(LX3&gt;=7,"B",IF(LX3&gt;=6.5,"C+",IF(LX3&gt;=5.5,"C",IF(LX3&gt;=5,"D+",IF(LX3&gt;=4,"D","F")))))))</f>
        <v>C</v>
      </c>
      <c r="MA3" s="20">
        <f t="shared" ref="MA3:MA18" si="210">IF(LZ3="A",4,IF(LZ3="B+",3.5,IF(LZ3="B",3,IF(LZ3="C+",2.5,IF(LZ3="C",2,IF(LZ3="D+",1.5,IF(LZ3="D",1,0)))))))</f>
        <v>2</v>
      </c>
      <c r="MB3" s="20" t="str">
        <f t="shared" ref="MB3:MB18" si="211">TEXT(MA3,"0.0")</f>
        <v>2.0</v>
      </c>
      <c r="MC3" s="46">
        <v>2</v>
      </c>
      <c r="MD3" s="416">
        <v>2</v>
      </c>
      <c r="ME3" s="417">
        <v>7.2</v>
      </c>
      <c r="MF3" s="65">
        <v>8</v>
      </c>
      <c r="MG3" s="65"/>
      <c r="MH3" s="17">
        <f t="shared" ref="MH3:MH17" si="212">ROUND((ME3*0.4+MF3*0.6),1)</f>
        <v>7.7</v>
      </c>
      <c r="MI3" s="18">
        <f t="shared" ref="MI3:MI17" si="213">ROUND(MAX((ME3*0.4+MF3*0.6),(ME3*0.4+MG3*0.6)),1)</f>
        <v>7.7</v>
      </c>
      <c r="MJ3" s="1028" t="str">
        <f t="shared" ref="MJ3:MJ19" si="214">TEXT(MI3,"0.0")</f>
        <v>7.7</v>
      </c>
      <c r="MK3" s="22" t="str">
        <f t="shared" ref="MK3:MK17" si="215">IF(MI3&gt;=8.5,"A",IF(MI3&gt;=8,"B+",IF(MI3&gt;=7,"B",IF(MI3&gt;=6.5,"C+",IF(MI3&gt;=5.5,"C",IF(MI3&gt;=5,"D+",IF(MI3&gt;=4,"D","F")))))))</f>
        <v>B</v>
      </c>
      <c r="ML3" s="20">
        <f t="shared" ref="ML3:ML17" si="216">IF(MK3="A",4,IF(MK3="B+",3.5,IF(MK3="B",3,IF(MK3="C+",2.5,IF(MK3="C",2,IF(MK3="D+",1.5,IF(MK3="D",1,0)))))))</f>
        <v>3</v>
      </c>
      <c r="MM3" s="20" t="str">
        <f t="shared" ref="MM3:MM17" si="217">TEXT(ML3,"0.0")</f>
        <v>3.0</v>
      </c>
      <c r="MN3" s="46">
        <v>3</v>
      </c>
      <c r="MO3" s="416">
        <v>3</v>
      </c>
      <c r="MP3" s="660">
        <v>7.1</v>
      </c>
      <c r="MQ3" s="65">
        <v>6</v>
      </c>
      <c r="MR3" s="65"/>
      <c r="MS3" s="17">
        <f t="shared" ref="MS3:MS18" si="218">ROUND((MP3*0.4+MQ3*0.6),1)</f>
        <v>6.4</v>
      </c>
      <c r="MT3" s="18">
        <f t="shared" ref="MT3:MT18" si="219">ROUND(MAX((MP3*0.4+MQ3*0.6),(MP3*0.4+MR3*0.6)),1)</f>
        <v>6.4</v>
      </c>
      <c r="MU3" s="1028" t="str">
        <f t="shared" ref="MU3:MU19" si="220">TEXT(MT3,"0.0")</f>
        <v>6.4</v>
      </c>
      <c r="MV3" s="22" t="str">
        <f t="shared" ref="MV3:MV18" si="221">IF(MT3&gt;=8.5,"A",IF(MT3&gt;=8,"B+",IF(MT3&gt;=7,"B",IF(MT3&gt;=6.5,"C+",IF(MT3&gt;=5.5,"C",IF(MT3&gt;=5,"D+",IF(MT3&gt;=4,"D","F")))))))</f>
        <v>C</v>
      </c>
      <c r="MW3" s="20">
        <f t="shared" ref="MW3:MW18" si="222">IF(MV3="A",4,IF(MV3="B+",3.5,IF(MV3="B",3,IF(MV3="C+",2.5,IF(MV3="C",2,IF(MV3="D+",1.5,IF(MV3="D",1,0)))))))</f>
        <v>2</v>
      </c>
      <c r="MX3" s="20" t="str">
        <f t="shared" ref="MX3:MX18" si="223">TEXT(MW3,"0.0")</f>
        <v>2.0</v>
      </c>
      <c r="MY3" s="46">
        <v>3</v>
      </c>
      <c r="MZ3" s="416">
        <v>3</v>
      </c>
      <c r="NA3" s="417">
        <v>6</v>
      </c>
      <c r="NB3" s="65">
        <v>1</v>
      </c>
      <c r="NC3" s="65">
        <v>5</v>
      </c>
      <c r="ND3" s="17">
        <f t="shared" ref="ND3:ND17" si="224">ROUND((NA3*0.4+NB3*0.6),1)</f>
        <v>3</v>
      </c>
      <c r="NE3" s="18">
        <f t="shared" ref="NE3:NE17" si="225">ROUND(MAX((NA3*0.4+NB3*0.6),(NA3*0.4+NC3*0.6)),1)</f>
        <v>5.4</v>
      </c>
      <c r="NF3" s="323" t="str">
        <f t="shared" ref="NF3:NF19" si="226">TEXT(NE3,"0.0")</f>
        <v>5.4</v>
      </c>
      <c r="NG3" s="22" t="str">
        <f t="shared" ref="NG3:NG18" si="227">IF(NE3&gt;=8.5,"A",IF(NE3&gt;=8,"B+",IF(NE3&gt;=7,"B",IF(NE3&gt;=6.5,"C+",IF(NE3&gt;=5.5,"C",IF(NE3&gt;=5,"D+",IF(NE3&gt;=4,"D","F")))))))</f>
        <v>D+</v>
      </c>
      <c r="NH3" s="20">
        <f t="shared" ref="NH3:NH18" si="228">IF(NG3="A",4,IF(NG3="B+",3.5,IF(NG3="B",3,IF(NG3="C+",2.5,IF(NG3="C",2,IF(NG3="D+",1.5,IF(NG3="D",1,0)))))))</f>
        <v>1.5</v>
      </c>
      <c r="NI3" s="20" t="str">
        <f t="shared" ref="NI3:NI18" si="229">TEXT(NH3,"0.0")</f>
        <v>1.5</v>
      </c>
      <c r="NJ3" s="46">
        <v>1</v>
      </c>
      <c r="NK3" s="416">
        <v>1</v>
      </c>
      <c r="NL3" s="1167">
        <f t="shared" ref="NL3:NL19" si="230">ROUND((MT3*0.7+NE3*0.3),1)</f>
        <v>6.1</v>
      </c>
      <c r="NM3" s="22" t="str">
        <f t="shared" ref="NM3:NM19" si="231">IF(NL3&gt;=8.5,"A",IF(NL3&gt;=8,"B+",IF(NL3&gt;=7,"B",IF(NL3&gt;=6.5,"C+",IF(NL3&gt;=5.5,"C",IF(NL3&gt;=5,"D+",IF(NL3&gt;=4,"D","F")))))))</f>
        <v>C</v>
      </c>
      <c r="NN3" s="20">
        <f t="shared" ref="NN3:NN19" si="232">IF(NM3="A",4,IF(NM3="B+",3.5,IF(NM3="B",3,IF(NM3="C+",2.5,IF(NM3="C",2,IF(NM3="D+",1.5,IF(NM3="D",1,0)))))))</f>
        <v>2</v>
      </c>
      <c r="NO3" s="20" t="str">
        <f t="shared" ref="NO3:NO19" si="233">TEXT(NN3,"0.0")</f>
        <v>2.0</v>
      </c>
      <c r="NP3" s="743">
        <v>4</v>
      </c>
      <c r="NQ3" s="416">
        <v>4</v>
      </c>
      <c r="NR3" s="417">
        <v>7</v>
      </c>
      <c r="NS3" s="65">
        <v>6</v>
      </c>
      <c r="NT3" s="65"/>
      <c r="NU3" s="17">
        <f t="shared" ref="NU3:NU17" si="234">ROUND((NR3*0.4+NS3*0.6),1)</f>
        <v>6.4</v>
      </c>
      <c r="NV3" s="18">
        <f t="shared" ref="NV3:NV17" si="235">ROUND(MAX((NR3*0.4+NS3*0.6),(NR3*0.4+NT3*0.6)),1)</f>
        <v>6.4</v>
      </c>
      <c r="NW3" s="1028" t="str">
        <f t="shared" ref="NW3:NW19" si="236">TEXT(NV3,"0.0")</f>
        <v>6.4</v>
      </c>
      <c r="NX3" s="22" t="str">
        <f t="shared" ref="NX3:NX17" si="237">IF(NV3&gt;=8.5,"A",IF(NV3&gt;=8,"B+",IF(NV3&gt;=7,"B",IF(NV3&gt;=6.5,"C+",IF(NV3&gt;=5.5,"C",IF(NV3&gt;=5,"D+",IF(NV3&gt;=4,"D","F")))))))</f>
        <v>C</v>
      </c>
      <c r="NY3" s="20">
        <f t="shared" ref="NY3:NY17" si="238">IF(NX3="A",4,IF(NX3="B+",3.5,IF(NX3="B",3,IF(NX3="C+",2.5,IF(NX3="C",2,IF(NX3="D+",1.5,IF(NX3="D",1,0)))))))</f>
        <v>2</v>
      </c>
      <c r="NZ3" s="20" t="str">
        <f t="shared" ref="NZ3:NZ17" si="239">TEXT(NY3,"0.0")</f>
        <v>2.0</v>
      </c>
      <c r="OA3" s="46">
        <v>4</v>
      </c>
      <c r="OB3" s="416">
        <v>4</v>
      </c>
      <c r="OC3" s="417">
        <v>7.3</v>
      </c>
      <c r="OD3" s="65">
        <v>6</v>
      </c>
      <c r="OE3" s="65"/>
      <c r="OF3" s="17">
        <f t="shared" ref="OF3:OF18" si="240">ROUND((OC3*0.4+OD3*0.6),1)</f>
        <v>6.5</v>
      </c>
      <c r="OG3" s="18">
        <f t="shared" ref="OG3:OG18" si="241">ROUND(MAX((OC3*0.4+OD3*0.6),(OC3*0.4+OE3*0.6)),1)</f>
        <v>6.5</v>
      </c>
      <c r="OH3" s="323" t="str">
        <f t="shared" ref="OH3:OH19" si="242">TEXT(OG3,"0.0")</f>
        <v>6.5</v>
      </c>
      <c r="OI3" s="22" t="str">
        <f t="shared" ref="OI3:OI18" si="243">IF(OG3&gt;=8.5,"A",IF(OG3&gt;=8,"B+",IF(OG3&gt;=7,"B",IF(OG3&gt;=6.5,"C+",IF(OG3&gt;=5.5,"C",IF(OG3&gt;=5,"D+",IF(OG3&gt;=4,"D","F")))))))</f>
        <v>C+</v>
      </c>
      <c r="OJ3" s="20">
        <f t="shared" ref="OJ3:OJ18" si="244">IF(OI3="A",4,IF(OI3="B+",3.5,IF(OI3="B",3,IF(OI3="C+",2.5,IF(OI3="C",2,IF(OI3="D+",1.5,IF(OI3="D",1,0)))))))</f>
        <v>2.5</v>
      </c>
      <c r="OK3" s="20" t="str">
        <f t="shared" ref="OK3:OK18" si="245">TEXT(OJ3,"0.0")</f>
        <v>2.5</v>
      </c>
      <c r="OL3" s="46">
        <v>1</v>
      </c>
      <c r="OM3" s="95">
        <v>1</v>
      </c>
      <c r="ON3" s="1175">
        <f t="shared" ref="ON3:ON19" si="246">ROUND((NV3*0.6+OG3*0.4),1)</f>
        <v>6.4</v>
      </c>
      <c r="OO3" s="22" t="str">
        <f t="shared" ref="OO3:OO19" si="247">IF(ON3&gt;=8.5,"A",IF(ON3&gt;=8,"B+",IF(ON3&gt;=7,"B",IF(ON3&gt;=6.5,"C+",IF(ON3&gt;=5.5,"C",IF(ON3&gt;=5,"D+",IF(ON3&gt;=4,"D","F")))))))</f>
        <v>C</v>
      </c>
      <c r="OP3" s="20">
        <f t="shared" ref="OP3:OP19" si="248">IF(OO3="A",4,IF(OO3="B+",3.5,IF(OO3="B",3,IF(OO3="C+",2.5,IF(OO3="C",2,IF(OO3="D+",1.5,IF(OO3="D",1,0)))))))</f>
        <v>2</v>
      </c>
      <c r="OQ3" s="20" t="str">
        <f t="shared" ref="OQ3:OQ19" si="249">TEXT(OP3,"0.0")</f>
        <v>2.0</v>
      </c>
      <c r="OR3" s="743">
        <v>5</v>
      </c>
      <c r="OS3" s="97">
        <v>5</v>
      </c>
      <c r="OT3" s="263">
        <f t="shared" si="93"/>
        <v>17</v>
      </c>
      <c r="OU3" s="35">
        <f t="shared" si="94"/>
        <v>2.2058823529411766</v>
      </c>
      <c r="OV3" s="36" t="str">
        <f t="shared" ref="OV3:OV18" si="250">TEXT(OU3,"0.00")</f>
        <v>2.21</v>
      </c>
      <c r="OW3" s="65" t="str">
        <f t="shared" ref="OW3:OW18" si="251">IF(AND(OU3&lt;1),"Cảnh báo KQHT","Lên lớp")</f>
        <v>Lên lớp</v>
      </c>
      <c r="OX3" s="501">
        <f t="shared" si="95"/>
        <v>74</v>
      </c>
      <c r="OY3" s="35">
        <f t="shared" si="96"/>
        <v>2.2162162162162162</v>
      </c>
      <c r="OZ3" s="36" t="str">
        <f t="shared" ref="OZ3:OZ18" si="252">TEXT(OY3,"0.00")</f>
        <v>2.22</v>
      </c>
      <c r="PA3" s="799">
        <f t="shared" si="97"/>
        <v>17</v>
      </c>
      <c r="PB3" s="800">
        <f t="shared" si="98"/>
        <v>2.2058823529411766</v>
      </c>
      <c r="PC3" s="801">
        <f t="shared" si="99"/>
        <v>74</v>
      </c>
      <c r="PD3" s="1031">
        <f t="shared" si="100"/>
        <v>6.333783783783784</v>
      </c>
      <c r="PE3" s="802">
        <f t="shared" si="101"/>
        <v>2.2162162162162162</v>
      </c>
      <c r="PF3" s="65" t="str">
        <f t="shared" ref="PF3:PF18" si="253">IF(AND(PE3&lt;1.4),"Cảnh báo KQHT","Lên lớp")</f>
        <v>Lên lớp</v>
      </c>
      <c r="PG3" s="225"/>
      <c r="PH3" s="417">
        <v>6.8</v>
      </c>
      <c r="PI3" s="599">
        <v>6</v>
      </c>
      <c r="PJ3" s="599"/>
      <c r="PK3" s="17">
        <f t="shared" ref="PK3:PK18" si="254">ROUND((PH3*0.4+PI3*0.6),1)</f>
        <v>6.3</v>
      </c>
      <c r="PL3" s="18">
        <f t="shared" ref="PL3:PL18" si="255">ROUND(MAX((PH3*0.4+PI3*0.6),(PH3*0.4+PJ3*0.6)),1)</f>
        <v>6.3</v>
      </c>
      <c r="PM3" s="1028" t="str">
        <f t="shared" ref="PM3:PM19" si="256">TEXT(PL3,"0.0")</f>
        <v>6.3</v>
      </c>
      <c r="PN3" s="22" t="str">
        <f t="shared" ref="PN3:PN18" si="257">IF(PL3&gt;=8.5,"A",IF(PL3&gt;=8,"B+",IF(PL3&gt;=7,"B",IF(PL3&gt;=6.5,"C+",IF(PL3&gt;=5.5,"C",IF(PL3&gt;=5,"D+",IF(PL3&gt;=4,"D","F")))))))</f>
        <v>C</v>
      </c>
      <c r="PO3" s="20">
        <f t="shared" ref="PO3:PO18" si="258">IF(PN3="A",4,IF(PN3="B+",3.5,IF(PN3="B",3,IF(PN3="C+",2.5,IF(PN3="C",2,IF(PN3="D+",1.5,IF(PN3="D",1,0)))))))</f>
        <v>2</v>
      </c>
      <c r="PP3" s="20" t="str">
        <f t="shared" ref="PP3:PP18" si="259">TEXT(PO3,"0.0")</f>
        <v>2.0</v>
      </c>
      <c r="PQ3" s="46">
        <v>4</v>
      </c>
      <c r="PR3" s="416">
        <v>4</v>
      </c>
      <c r="PS3" s="417">
        <v>8.6999999999999993</v>
      </c>
      <c r="PT3" s="65">
        <v>7</v>
      </c>
      <c r="PU3" s="65"/>
      <c r="PV3" s="17">
        <f t="shared" ref="PV3:PV18" si="260">ROUND((PS3*0.4+PT3*0.6),1)</f>
        <v>7.7</v>
      </c>
      <c r="PW3" s="18">
        <f t="shared" ref="PW3:PW18" si="261">ROUND(MAX((PS3*0.4+PT3*0.6),(PS3*0.4+PU3*0.6)),1)</f>
        <v>7.7</v>
      </c>
      <c r="PX3" s="1028" t="str">
        <f t="shared" ref="PX3:PX18" si="262">TEXT(PW3,"0.0")</f>
        <v>7.7</v>
      </c>
      <c r="PY3" s="22" t="str">
        <f t="shared" ref="PY3:PY18" si="263">IF(PW3&gt;=8.5,"A",IF(PW3&gt;=8,"B+",IF(PW3&gt;=7,"B",IF(PW3&gt;=6.5,"C+",IF(PW3&gt;=5.5,"C",IF(PW3&gt;=5,"D+",IF(PW3&gt;=4,"D","F")))))))</f>
        <v>B</v>
      </c>
      <c r="PZ3" s="20">
        <f t="shared" ref="PZ3:PZ18" si="264">IF(PY3="A",4,IF(PY3="B+",3.5,IF(PY3="B",3,IF(PY3="C+",2.5,IF(PY3="C",2,IF(PY3="D+",1.5,IF(PY3="D",1,0)))))))</f>
        <v>3</v>
      </c>
      <c r="QA3" s="20" t="str">
        <f t="shared" ref="QA3:QA18" si="265">TEXT(PZ3,"0.0")</f>
        <v>3.0</v>
      </c>
      <c r="QB3" s="46">
        <v>2</v>
      </c>
      <c r="QC3" s="416">
        <v>2</v>
      </c>
      <c r="QD3" s="417">
        <v>5.3</v>
      </c>
      <c r="QE3" s="599">
        <v>8</v>
      </c>
      <c r="QF3" s="599"/>
      <c r="QG3" s="17">
        <f t="shared" ref="QG3:QG18" si="266">ROUND((QD3*0.4+QE3*0.6),1)</f>
        <v>6.9</v>
      </c>
      <c r="QH3" s="18">
        <f t="shared" ref="QH3:QH18" si="267">ROUND(MAX((QD3*0.4+QE3*0.6),(QD3*0.4+QF3*0.6)),1)</f>
        <v>6.9</v>
      </c>
      <c r="QI3" s="1028" t="str">
        <f t="shared" ref="QI3:QI19" si="268">TEXT(QH3,"0.0")</f>
        <v>6.9</v>
      </c>
      <c r="QJ3" s="22" t="str">
        <f t="shared" ref="QJ3:QJ18" si="269">IF(QH3&gt;=8.5,"A",IF(QH3&gt;=8,"B+",IF(QH3&gt;=7,"B",IF(QH3&gt;=6.5,"C+",IF(QH3&gt;=5.5,"C",IF(QH3&gt;=5,"D+",IF(QH3&gt;=4,"D","F")))))))</f>
        <v>C+</v>
      </c>
      <c r="QK3" s="20">
        <f t="shared" ref="QK3:QK18" si="270">IF(QJ3="A",4,IF(QJ3="B+",3.5,IF(QJ3="B",3,IF(QJ3="C+",2.5,IF(QJ3="C",2,IF(QJ3="D+",1.5,IF(QJ3="D",1,0)))))))</f>
        <v>2.5</v>
      </c>
      <c r="QL3" s="20" t="str">
        <f t="shared" ref="QL3:QL18" si="271">TEXT(QK3,"0.0")</f>
        <v>2.5</v>
      </c>
      <c r="QM3" s="46">
        <v>2</v>
      </c>
      <c r="QN3" s="416">
        <v>2</v>
      </c>
      <c r="QO3" s="417">
        <v>7.4</v>
      </c>
      <c r="QP3" s="65">
        <v>7</v>
      </c>
      <c r="QQ3" s="65"/>
      <c r="QR3" s="17">
        <f t="shared" ref="QR3:QR18" si="272">ROUND((QO3*0.4+QP3*0.6),1)</f>
        <v>7.2</v>
      </c>
      <c r="QS3" s="18">
        <f t="shared" ref="QS3:QS18" si="273">ROUND(MAX((QO3*0.4+QP3*0.6),(QO3*0.4+QQ3*0.6)),1)</f>
        <v>7.2</v>
      </c>
      <c r="QT3" s="1028" t="str">
        <f t="shared" ref="QT3:QT19" si="274">TEXT(QS3,"0.0")</f>
        <v>7.2</v>
      </c>
      <c r="QU3" s="22" t="str">
        <f t="shared" ref="QU3:QU18" si="275">IF(QS3&gt;=8.5,"A",IF(QS3&gt;=8,"B+",IF(QS3&gt;=7,"B",IF(QS3&gt;=6.5,"C+",IF(QS3&gt;=5.5,"C",IF(QS3&gt;=5,"D+",IF(QS3&gt;=4,"D","F")))))))</f>
        <v>B</v>
      </c>
      <c r="QV3" s="20">
        <f t="shared" ref="QV3:QV18" si="276">IF(QU3="A",4,IF(QU3="B+",3.5,IF(QU3="B",3,IF(QU3="C+",2.5,IF(QU3="C",2,IF(QU3="D+",1.5,IF(QU3="D",1,0)))))))</f>
        <v>3</v>
      </c>
      <c r="QW3" s="20" t="str">
        <f t="shared" ref="QW3:QW18" si="277">TEXT(QV3,"0.0")</f>
        <v>3.0</v>
      </c>
      <c r="QX3" s="46">
        <v>2</v>
      </c>
      <c r="QY3" s="416">
        <v>2</v>
      </c>
      <c r="QZ3" s="417">
        <v>7.3</v>
      </c>
      <c r="RA3" s="599">
        <v>7</v>
      </c>
      <c r="RB3" s="599"/>
      <c r="RC3" s="17">
        <f t="shared" ref="RC3:RC18" si="278">ROUND((QZ3*0.4+RA3*0.6),1)</f>
        <v>7.1</v>
      </c>
      <c r="RD3" s="18">
        <f t="shared" ref="RD3:RD18" si="279">ROUND(MAX((QZ3*0.4+RA3*0.6),(QZ3*0.4+RB3*0.6)),1)</f>
        <v>7.1</v>
      </c>
      <c r="RE3" s="323" t="str">
        <f t="shared" ref="RE3:RE18" si="280">TEXT(RD3,"0.0")</f>
        <v>7.1</v>
      </c>
      <c r="RF3" s="22" t="str">
        <f t="shared" ref="RF3:RF18" si="281">IF(RD3&gt;=8.5,"A",IF(RD3&gt;=8,"B+",IF(RD3&gt;=7,"B",IF(RD3&gt;=6.5,"C+",IF(RD3&gt;=5.5,"C",IF(RD3&gt;=5,"D+",IF(RD3&gt;=4,"D","F")))))))</f>
        <v>B</v>
      </c>
      <c r="RG3" s="20">
        <f t="shared" ref="RG3:RG18" si="282">IF(RF3="A",4,IF(RF3="B+",3.5,IF(RF3="B",3,IF(RF3="C+",2.5,IF(RF3="C",2,IF(RF3="D+",1.5,IF(RF3="D",1,0)))))))</f>
        <v>3</v>
      </c>
      <c r="RH3" s="20" t="str">
        <f t="shared" ref="RH3:RH18" si="283">TEXT(RG3,"0.0")</f>
        <v>3.0</v>
      </c>
      <c r="RI3" s="46">
        <v>2</v>
      </c>
      <c r="RJ3" s="416">
        <v>2</v>
      </c>
      <c r="RK3" s="660">
        <v>7.8</v>
      </c>
      <c r="RL3" s="65">
        <v>7</v>
      </c>
      <c r="RM3" s="65"/>
      <c r="RN3" s="17">
        <f t="shared" ref="RN3:RN18" si="284">ROUND((RK3*0.4+RL3*0.6),1)</f>
        <v>7.3</v>
      </c>
      <c r="RO3" s="18">
        <f t="shared" ref="RO3:RO18" si="285">ROUND(MAX((RK3*0.4+RL3*0.6),(RK3*0.4+RM3*0.6)),1)</f>
        <v>7.3</v>
      </c>
      <c r="RP3" s="323" t="str">
        <f t="shared" ref="RP3:RP18" si="286">TEXT(RO3,"0.0")</f>
        <v>7.3</v>
      </c>
      <c r="RQ3" s="22" t="str">
        <f t="shared" ref="RQ3:RQ18" si="287">IF(RO3&gt;=8.5,"A",IF(RO3&gt;=8,"B+",IF(RO3&gt;=7,"B",IF(RO3&gt;=6.5,"C+",IF(RO3&gt;=5.5,"C",IF(RO3&gt;=5,"D+",IF(RO3&gt;=4,"D","F")))))))</f>
        <v>B</v>
      </c>
      <c r="RR3" s="20">
        <f t="shared" ref="RR3:RR18" si="288">IF(RQ3="A",4,IF(RQ3="B+",3.5,IF(RQ3="B",3,IF(RQ3="C+",2.5,IF(RQ3="C",2,IF(RQ3="D+",1.5,IF(RQ3="D",1,0)))))))</f>
        <v>3</v>
      </c>
      <c r="RS3" s="20" t="str">
        <f t="shared" ref="RS3:RS18" si="289">TEXT(RR3,"0.0")</f>
        <v>3.0</v>
      </c>
      <c r="RT3" s="46">
        <v>2</v>
      </c>
      <c r="RU3" s="416">
        <v>2</v>
      </c>
      <c r="RV3" s="585">
        <v>7.3</v>
      </c>
      <c r="RW3" s="599">
        <v>7</v>
      </c>
      <c r="RX3" s="599"/>
      <c r="RY3" s="17">
        <f t="shared" ref="RY3:RY18" si="290">ROUND((RV3*0.4+RW3*0.6),1)</f>
        <v>7.1</v>
      </c>
      <c r="RZ3" s="18">
        <f t="shared" ref="RZ3:RZ18" si="291">ROUND(MAX((RV3*0.4+RW3*0.6),(RV3*0.4+RX3*0.6)),1)</f>
        <v>7.1</v>
      </c>
      <c r="SA3" s="323" t="str">
        <f t="shared" ref="SA3:SA18" si="292">TEXT(RZ3,"0.0")</f>
        <v>7.1</v>
      </c>
      <c r="SB3" s="22" t="str">
        <f t="shared" ref="SB3:SB18" si="293">IF(RZ3&gt;=8.5,"A",IF(RZ3&gt;=8,"B+",IF(RZ3&gt;=7,"B",IF(RZ3&gt;=6.5,"C+",IF(RZ3&gt;=5.5,"C",IF(RZ3&gt;=5,"D+",IF(RZ3&gt;=4,"D","F")))))))</f>
        <v>B</v>
      </c>
      <c r="SC3" s="20">
        <f t="shared" ref="SC3:SC18" si="294">IF(SB3="A",4,IF(SB3="B+",3.5,IF(SB3="B",3,IF(SB3="C+",2.5,IF(SB3="C",2,IF(SB3="D+",1.5,IF(SB3="D",1,0)))))))</f>
        <v>3</v>
      </c>
      <c r="SD3" s="20" t="str">
        <f t="shared" ref="SD3:SD18" si="295">TEXT(SC3,"0.0")</f>
        <v>3.0</v>
      </c>
      <c r="SE3" s="46">
        <v>4</v>
      </c>
      <c r="SF3" s="416">
        <v>4</v>
      </c>
      <c r="SG3" s="515">
        <f t="shared" ref="SG3:SG18" si="296">PQ3+QB3+QM3+QX3+RI3+RT3+SE3</f>
        <v>18</v>
      </c>
      <c r="SH3" s="35">
        <f t="shared" ref="SH3:SH18" si="297">(PO3*PQ3+PZ3*QB3+QK3*QM3+QV3*QX3+RG3*RI3+RR3*RT3+SC3*SE3)/SG3</f>
        <v>2.7222222222222223</v>
      </c>
      <c r="SI3" s="36" t="str">
        <f t="shared" ref="SI3:SI18" si="298">TEXT(SH3,"0.00")</f>
        <v>2.72</v>
      </c>
      <c r="SJ3" s="65" t="str">
        <f t="shared" ref="SJ3:SJ18" si="299">IF(AND(SH3&lt;1),"Cảnh báo KQHT","Lên lớp")</f>
        <v>Lên lớp</v>
      </c>
      <c r="SK3" s="501">
        <f t="shared" ref="SK3:SK18" si="300">OX3+SG3</f>
        <v>92</v>
      </c>
      <c r="SL3" s="35">
        <f t="shared" si="102"/>
        <v>2.3152173913043477</v>
      </c>
      <c r="SM3" s="36" t="str">
        <f t="shared" ref="SM3:SM18" si="301">TEXT(SL3,"0.00")</f>
        <v>2.32</v>
      </c>
      <c r="SN3" s="799">
        <f t="shared" ref="SN3:SN18" si="302">PR3+QC3+QN3+QY3+RJ3+RU3+SF3</f>
        <v>18</v>
      </c>
      <c r="SO3" s="1105">
        <f t="shared" ref="SO3:SO18" si="303" xml:space="preserve"> (SF3*RZ3+RU3*RO3+RJ3*RD3+QY3*QS3+QN3*QH3+QC3*PW3+PR3*PL3)/SN3</f>
        <v>7.0000000000000009</v>
      </c>
      <c r="SP3" s="800">
        <f t="shared" ref="SP3:SP18" si="304" xml:space="preserve"> (PO3*PR3+PZ3*QC3+QK3*QN3+QV3*QY3+RG3*RJ3+RR3*RU3+SC3*SF3)/SN3</f>
        <v>2.7222222222222223</v>
      </c>
      <c r="SQ3" s="801">
        <f t="shared" ref="SQ3:SQ18" si="305">PC3+SN3</f>
        <v>92</v>
      </c>
      <c r="SR3" s="1107">
        <f t="shared" ref="SR3:SR18" si="306" xml:space="preserve"> (SO3*SN3+PC3*PD3)/SQ3</f>
        <v>6.464130434782609</v>
      </c>
      <c r="SS3" s="802">
        <f t="shared" ref="SS3:SS18" si="307" xml:space="preserve"> (PC3*PE3+SP3*SN3)/SQ3</f>
        <v>2.3152173913043477</v>
      </c>
      <c r="ST3" s="65" t="str">
        <f t="shared" ref="ST3:ST18" si="308">IF(AND(SS3&lt;1.6),"Cảnh báo KQHT","Lên lớp")</f>
        <v>Lên lớp</v>
      </c>
      <c r="SU3" s="454"/>
      <c r="SV3" s="585">
        <v>6.7</v>
      </c>
      <c r="SW3" s="588">
        <v>7.7</v>
      </c>
      <c r="SX3" s="1183">
        <f t="shared" ref="SX3:SX19" si="309">ROUND((SV3+SW3)/2,1)</f>
        <v>7.2</v>
      </c>
      <c r="SY3" s="337">
        <v>7.9</v>
      </c>
      <c r="SZ3" s="1145">
        <f t="shared" ref="SZ3:SZ19" si="310">ROUND((SX3*0.4+SY3*0.6),1)</f>
        <v>7.6</v>
      </c>
      <c r="TA3" s="1189" t="str">
        <f t="shared" ref="TA3:TA19" si="311">TEXT(SZ3,"0.0")</f>
        <v>7.6</v>
      </c>
      <c r="TB3" s="1147" t="str">
        <f t="shared" ref="TB3:TB19" si="312">IF(SZ3&gt;=8.5,"A",IF(SZ3&gt;=8,"B+",IF(SZ3&gt;=7,"B",IF(SZ3&gt;=6.5,"C+",IF(SZ3&gt;=5.5,"C",IF(SZ3&gt;=5,"D+",IF(SZ3&gt;=4,"D","F")))))))</f>
        <v>B</v>
      </c>
      <c r="TC3" s="1149">
        <f t="shared" ref="TC3:TC19" si="313">IF(TB3="A",4,IF(TB3="B+",3.5,IF(TB3="B",3,IF(TB3="C+",2.5,IF(TB3="C",2,IF(TB3="D+",1.5,IF(TB3="D",1,0)))))))</f>
        <v>3</v>
      </c>
      <c r="TD3" s="1149" t="str">
        <f t="shared" ref="TD3:TD19" si="314">TEXT(TC3,"0.0")</f>
        <v>3.0</v>
      </c>
      <c r="TE3" s="1151">
        <v>5</v>
      </c>
      <c r="TF3" s="416">
        <v>5</v>
      </c>
      <c r="TG3" s="289">
        <f t="shared" ref="TG3:TG19" si="315">TE3</f>
        <v>5</v>
      </c>
      <c r="TH3" s="35">
        <f t="shared" ref="TH3:TH19" si="316">(TC3*TE3)/TG3</f>
        <v>3</v>
      </c>
      <c r="TI3" s="36" t="str">
        <f t="shared" ref="TI3:TI19" si="317">TEXT(TH3,"0.00")</f>
        <v>3.00</v>
      </c>
      <c r="TJ3" s="1163" t="str">
        <f t="shared" ref="TJ3:TJ19" si="318">IF(AND(TH3&lt;1),"Cảnh báo KQHT","Lên lớp")</f>
        <v>Lên lớp</v>
      </c>
      <c r="TK3" s="290">
        <f t="shared" ref="TK3:TK19" si="319">TF3</f>
        <v>5</v>
      </c>
      <c r="TL3" s="291">
        <f xml:space="preserve"> (TC3*TF3)/TK3</f>
        <v>3</v>
      </c>
    </row>
    <row r="4" spans="1:533" ht="18.75" customHeight="1">
      <c r="A4" s="108">
        <v>4</v>
      </c>
      <c r="B4" s="127" t="s">
        <v>251</v>
      </c>
      <c r="C4" s="65" t="s">
        <v>282</v>
      </c>
      <c r="D4" s="128" t="s">
        <v>256</v>
      </c>
      <c r="E4" s="129" t="s">
        <v>257</v>
      </c>
      <c r="F4" s="125"/>
      <c r="G4" s="131" t="s">
        <v>203</v>
      </c>
      <c r="H4" s="131" t="s">
        <v>8</v>
      </c>
      <c r="I4" s="780" t="s">
        <v>391</v>
      </c>
      <c r="J4" s="784">
        <v>6.8</v>
      </c>
      <c r="K4" s="1039" t="str">
        <f t="shared" si="0"/>
        <v>6.8</v>
      </c>
      <c r="L4" s="465" t="str">
        <f t="shared" si="1"/>
        <v>C+</v>
      </c>
      <c r="M4" s="466">
        <f t="shared" si="2"/>
        <v>2.5</v>
      </c>
      <c r="N4" s="738">
        <v>7.4</v>
      </c>
      <c r="O4" s="1039" t="str">
        <f t="shared" si="3"/>
        <v>7.4</v>
      </c>
      <c r="P4" s="465" t="str">
        <f t="shared" si="103"/>
        <v>B</v>
      </c>
      <c r="Q4" s="466">
        <f t="shared" si="104"/>
        <v>3</v>
      </c>
      <c r="R4" s="12">
        <v>7.3</v>
      </c>
      <c r="S4" s="13">
        <v>8</v>
      </c>
      <c r="T4" s="14"/>
      <c r="U4" s="11">
        <f t="shared" si="4"/>
        <v>7.7</v>
      </c>
      <c r="V4" s="16">
        <f t="shared" si="5"/>
        <v>7.7</v>
      </c>
      <c r="W4" s="1039" t="str">
        <f t="shared" si="6"/>
        <v>7.7</v>
      </c>
      <c r="X4" s="22" t="str">
        <f t="shared" si="7"/>
        <v>B</v>
      </c>
      <c r="Y4" s="20">
        <f t="shared" si="8"/>
        <v>3</v>
      </c>
      <c r="Z4" s="39" t="str">
        <f t="shared" si="9"/>
        <v>3.0</v>
      </c>
      <c r="AA4" s="69">
        <v>2</v>
      </c>
      <c r="AB4" s="92">
        <v>2</v>
      </c>
      <c r="AC4" s="12">
        <v>7.2</v>
      </c>
      <c r="AD4" s="13">
        <v>8</v>
      </c>
      <c r="AE4" s="14"/>
      <c r="AF4" s="11">
        <f t="shared" si="10"/>
        <v>7.7</v>
      </c>
      <c r="AG4" s="16">
        <f t="shared" si="11"/>
        <v>7.7</v>
      </c>
      <c r="AH4" s="327" t="str">
        <f t="shared" si="12"/>
        <v>7.7</v>
      </c>
      <c r="AI4" s="22" t="str">
        <f t="shared" si="13"/>
        <v>B</v>
      </c>
      <c r="AJ4" s="20">
        <f t="shared" si="14"/>
        <v>3</v>
      </c>
      <c r="AK4" s="39" t="str">
        <f t="shared" si="15"/>
        <v>3.0</v>
      </c>
      <c r="AL4" s="8">
        <v>3</v>
      </c>
      <c r="AM4" s="92">
        <v>3</v>
      </c>
      <c r="AN4" s="27">
        <v>7.6</v>
      </c>
      <c r="AO4" s="28">
        <v>6</v>
      </c>
      <c r="AP4" s="14"/>
      <c r="AQ4" s="11">
        <f t="shared" si="16"/>
        <v>6.6</v>
      </c>
      <c r="AR4" s="16">
        <f t="shared" si="17"/>
        <v>6.6</v>
      </c>
      <c r="AS4" s="327" t="str">
        <f t="shared" si="105"/>
        <v>6.6</v>
      </c>
      <c r="AT4" s="22" t="str">
        <f t="shared" si="18"/>
        <v>C+</v>
      </c>
      <c r="AU4" s="20">
        <f t="shared" si="19"/>
        <v>2.5</v>
      </c>
      <c r="AV4" s="39" t="str">
        <f t="shared" si="20"/>
        <v>2.5</v>
      </c>
      <c r="AW4" s="8">
        <v>3</v>
      </c>
      <c r="AX4" s="95">
        <v>3</v>
      </c>
      <c r="AY4" s="27">
        <v>5.3</v>
      </c>
      <c r="AZ4" s="28">
        <v>6</v>
      </c>
      <c r="BA4" s="29"/>
      <c r="BB4" s="11">
        <f t="shared" si="21"/>
        <v>5.7</v>
      </c>
      <c r="BC4" s="16">
        <f t="shared" si="22"/>
        <v>5.7</v>
      </c>
      <c r="BD4" s="327" t="str">
        <f t="shared" si="23"/>
        <v>5.7</v>
      </c>
      <c r="BE4" s="22" t="str">
        <f t="shared" si="24"/>
        <v>C</v>
      </c>
      <c r="BF4" s="20">
        <f t="shared" si="25"/>
        <v>2</v>
      </c>
      <c r="BG4" s="39" t="str">
        <f t="shared" si="26"/>
        <v>2.0</v>
      </c>
      <c r="BH4" s="46">
        <v>3</v>
      </c>
      <c r="BI4" s="92">
        <v>3</v>
      </c>
      <c r="BJ4" s="12">
        <v>7.9</v>
      </c>
      <c r="BK4" s="13">
        <v>4</v>
      </c>
      <c r="BL4" s="14"/>
      <c r="BM4" s="11">
        <f t="shared" si="27"/>
        <v>5.6</v>
      </c>
      <c r="BN4" s="16">
        <f t="shared" si="28"/>
        <v>5.6</v>
      </c>
      <c r="BO4" s="327" t="str">
        <f t="shared" si="29"/>
        <v>5.6</v>
      </c>
      <c r="BP4" s="22" t="str">
        <f t="shared" si="30"/>
        <v>C</v>
      </c>
      <c r="BQ4" s="20">
        <f t="shared" si="31"/>
        <v>2</v>
      </c>
      <c r="BR4" s="39" t="str">
        <f t="shared" si="32"/>
        <v>2.0</v>
      </c>
      <c r="BS4" s="46">
        <v>5</v>
      </c>
      <c r="BT4" s="92">
        <v>5</v>
      </c>
      <c r="BU4" s="289">
        <f t="shared" si="33"/>
        <v>16</v>
      </c>
      <c r="BV4" s="35">
        <f t="shared" si="34"/>
        <v>2.40625</v>
      </c>
      <c r="BW4" s="36" t="str">
        <f t="shared" si="35"/>
        <v>2.41</v>
      </c>
      <c r="BX4" s="37" t="str">
        <f t="shared" si="36"/>
        <v>Lên lớp</v>
      </c>
      <c r="BY4" s="290">
        <f t="shared" si="37"/>
        <v>16</v>
      </c>
      <c r="BZ4" s="291">
        <f t="shared" si="38"/>
        <v>2.40625</v>
      </c>
      <c r="CA4" s="37" t="str">
        <f t="shared" si="39"/>
        <v>Lên lớp</v>
      </c>
      <c r="CB4" s="391"/>
      <c r="CC4" s="417">
        <v>8</v>
      </c>
      <c r="CD4" s="337">
        <v>6.8</v>
      </c>
      <c r="CE4" s="45"/>
      <c r="CF4" s="17">
        <f t="shared" si="40"/>
        <v>7.3</v>
      </c>
      <c r="CG4" s="18">
        <f t="shared" si="41"/>
        <v>7.3</v>
      </c>
      <c r="CH4" s="323" t="str">
        <f t="shared" si="42"/>
        <v>7.3</v>
      </c>
      <c r="CI4" s="22" t="str">
        <f t="shared" si="43"/>
        <v>B</v>
      </c>
      <c r="CJ4" s="20">
        <f t="shared" si="44"/>
        <v>3</v>
      </c>
      <c r="CK4" s="20" t="str">
        <f t="shared" si="45"/>
        <v>3.0</v>
      </c>
      <c r="CL4" s="46">
        <v>2</v>
      </c>
      <c r="CM4" s="416">
        <v>2</v>
      </c>
      <c r="CN4" s="417">
        <v>6.3</v>
      </c>
      <c r="CO4" s="65">
        <v>6</v>
      </c>
      <c r="CP4" s="45"/>
      <c r="CQ4" s="17">
        <f t="shared" si="46"/>
        <v>6.1</v>
      </c>
      <c r="CR4" s="18">
        <f t="shared" si="47"/>
        <v>6.1</v>
      </c>
      <c r="CS4" s="323" t="str">
        <f t="shared" si="48"/>
        <v>6.1</v>
      </c>
      <c r="CT4" s="22" t="str">
        <f t="shared" si="49"/>
        <v>C</v>
      </c>
      <c r="CU4" s="20">
        <f t="shared" si="50"/>
        <v>2</v>
      </c>
      <c r="CV4" s="20" t="str">
        <f t="shared" si="51"/>
        <v>2.0</v>
      </c>
      <c r="CW4" s="46">
        <v>4</v>
      </c>
      <c r="CX4" s="416">
        <v>4</v>
      </c>
      <c r="CY4" s="417">
        <v>8</v>
      </c>
      <c r="CZ4" s="65">
        <v>7</v>
      </c>
      <c r="DA4" s="65"/>
      <c r="DB4" s="17">
        <f t="shared" si="52"/>
        <v>7.4</v>
      </c>
      <c r="DC4" s="18">
        <f t="shared" si="53"/>
        <v>7.4</v>
      </c>
      <c r="DD4" s="323" t="str">
        <f t="shared" si="54"/>
        <v>7.4</v>
      </c>
      <c r="DE4" s="22" t="str">
        <f t="shared" si="55"/>
        <v>B</v>
      </c>
      <c r="DF4" s="20">
        <f t="shared" si="56"/>
        <v>3</v>
      </c>
      <c r="DG4" s="20" t="str">
        <f t="shared" si="57"/>
        <v>3.0</v>
      </c>
      <c r="DH4" s="46">
        <v>3</v>
      </c>
      <c r="DI4" s="416">
        <v>3</v>
      </c>
      <c r="DJ4" s="417">
        <v>7</v>
      </c>
      <c r="DK4" s="65">
        <v>7</v>
      </c>
      <c r="DL4" s="45"/>
      <c r="DM4" s="17">
        <f t="shared" si="58"/>
        <v>7</v>
      </c>
      <c r="DN4" s="18">
        <f t="shared" si="59"/>
        <v>7</v>
      </c>
      <c r="DO4" s="323" t="str">
        <f t="shared" si="60"/>
        <v>7.0</v>
      </c>
      <c r="DP4" s="22" t="str">
        <f t="shared" si="61"/>
        <v>B</v>
      </c>
      <c r="DQ4" s="20">
        <f t="shared" si="62"/>
        <v>3</v>
      </c>
      <c r="DR4" s="20" t="str">
        <f t="shared" si="63"/>
        <v>3.0</v>
      </c>
      <c r="DS4" s="46">
        <v>3</v>
      </c>
      <c r="DT4" s="416">
        <v>3</v>
      </c>
      <c r="DU4" s="417">
        <v>8.1</v>
      </c>
      <c r="DV4" s="65">
        <v>6</v>
      </c>
      <c r="DW4" s="65"/>
      <c r="DX4" s="17">
        <f t="shared" si="64"/>
        <v>6.8</v>
      </c>
      <c r="DY4" s="18">
        <f t="shared" si="65"/>
        <v>6.8</v>
      </c>
      <c r="DZ4" s="323" t="str">
        <f t="shared" si="66"/>
        <v>6.8</v>
      </c>
      <c r="EA4" s="22" t="str">
        <f t="shared" si="67"/>
        <v>C+</v>
      </c>
      <c r="EB4" s="20">
        <f t="shared" si="68"/>
        <v>2.5</v>
      </c>
      <c r="EC4" s="20" t="str">
        <f t="shared" si="69"/>
        <v>2.5</v>
      </c>
      <c r="ED4" s="46">
        <v>3</v>
      </c>
      <c r="EE4" s="416">
        <v>3</v>
      </c>
      <c r="EF4" s="417">
        <v>5.7</v>
      </c>
      <c r="EG4" s="65">
        <v>5</v>
      </c>
      <c r="EH4" s="65"/>
      <c r="EI4" s="17">
        <f t="shared" si="70"/>
        <v>5.3</v>
      </c>
      <c r="EJ4" s="18">
        <f t="shared" si="71"/>
        <v>5.3</v>
      </c>
      <c r="EK4" s="323" t="str">
        <f t="shared" si="106"/>
        <v>5.3</v>
      </c>
      <c r="EL4" s="22" t="str">
        <f t="shared" si="72"/>
        <v>D+</v>
      </c>
      <c r="EM4" s="20">
        <f t="shared" si="73"/>
        <v>1.5</v>
      </c>
      <c r="EN4" s="20" t="str">
        <f t="shared" si="74"/>
        <v>1.5</v>
      </c>
      <c r="EO4" s="46">
        <v>2</v>
      </c>
      <c r="EP4" s="416">
        <v>2</v>
      </c>
      <c r="EQ4" s="515">
        <f t="shared" si="75"/>
        <v>17</v>
      </c>
      <c r="ER4" s="35">
        <f t="shared" si="76"/>
        <v>2.5</v>
      </c>
      <c r="ES4" s="36" t="str">
        <f t="shared" si="77"/>
        <v>2.50</v>
      </c>
      <c r="ET4" s="86" t="str">
        <f t="shared" si="107"/>
        <v>Lên lớp</v>
      </c>
      <c r="EU4" s="501">
        <f t="shared" si="108"/>
        <v>33</v>
      </c>
      <c r="EV4" s="35">
        <f t="shared" si="109"/>
        <v>2.4545454545454546</v>
      </c>
      <c r="EW4" s="36" t="str">
        <f t="shared" si="110"/>
        <v>2.45</v>
      </c>
      <c r="EX4" s="530">
        <f t="shared" si="111"/>
        <v>33</v>
      </c>
      <c r="EY4" s="502">
        <f t="shared" si="78"/>
        <v>2.4545454545454546</v>
      </c>
      <c r="EZ4" s="503" t="str">
        <f t="shared" si="112"/>
        <v>Lên lớp</v>
      </c>
      <c r="FA4" s="225"/>
      <c r="FB4" s="417">
        <v>8.1999999999999993</v>
      </c>
      <c r="FC4" s="604">
        <v>4</v>
      </c>
      <c r="FD4" s="599"/>
      <c r="FE4" s="17">
        <f t="shared" si="113"/>
        <v>5.7</v>
      </c>
      <c r="FF4" s="18">
        <f t="shared" si="114"/>
        <v>5.7</v>
      </c>
      <c r="FG4" s="1028" t="str">
        <f t="shared" si="115"/>
        <v>5.7</v>
      </c>
      <c r="FH4" s="22" t="str">
        <f t="shared" si="116"/>
        <v>C</v>
      </c>
      <c r="FI4" s="20">
        <f t="shared" si="117"/>
        <v>2</v>
      </c>
      <c r="FJ4" s="20" t="str">
        <f t="shared" si="118"/>
        <v>2.0</v>
      </c>
      <c r="FK4" s="46">
        <v>4</v>
      </c>
      <c r="FL4" s="97">
        <v>4</v>
      </c>
      <c r="FM4" s="406">
        <v>7</v>
      </c>
      <c r="FN4" s="65">
        <v>7</v>
      </c>
      <c r="FO4" s="65"/>
      <c r="FP4" s="17">
        <f t="shared" si="119"/>
        <v>7</v>
      </c>
      <c r="FQ4" s="18">
        <f t="shared" si="120"/>
        <v>7</v>
      </c>
      <c r="FR4" s="323" t="str">
        <f t="shared" si="121"/>
        <v>7.0</v>
      </c>
      <c r="FS4" s="22" t="str">
        <f t="shared" si="122"/>
        <v>B</v>
      </c>
      <c r="FT4" s="20">
        <f t="shared" si="123"/>
        <v>3</v>
      </c>
      <c r="FU4" s="20" t="str">
        <f t="shared" si="124"/>
        <v>3.0</v>
      </c>
      <c r="FV4" s="46">
        <v>2</v>
      </c>
      <c r="FW4" s="416">
        <v>2</v>
      </c>
      <c r="FX4" s="417">
        <v>7.9</v>
      </c>
      <c r="FY4" s="65">
        <v>8</v>
      </c>
      <c r="FZ4" s="65"/>
      <c r="GA4" s="17">
        <f t="shared" si="125"/>
        <v>8</v>
      </c>
      <c r="GB4" s="18">
        <f t="shared" si="126"/>
        <v>8</v>
      </c>
      <c r="GC4" s="1028" t="str">
        <f t="shared" si="127"/>
        <v>8.0</v>
      </c>
      <c r="GD4" s="22" t="str">
        <f t="shared" si="128"/>
        <v>B+</v>
      </c>
      <c r="GE4" s="20">
        <f t="shared" si="129"/>
        <v>3.5</v>
      </c>
      <c r="GF4" s="20" t="str">
        <f t="shared" si="130"/>
        <v>3.5</v>
      </c>
      <c r="GG4" s="46">
        <v>2</v>
      </c>
      <c r="GH4" s="416">
        <v>2</v>
      </c>
      <c r="GI4" s="417">
        <v>7.3</v>
      </c>
      <c r="GJ4" s="599">
        <v>9</v>
      </c>
      <c r="GK4" s="599"/>
      <c r="GL4" s="17">
        <f t="shared" si="131"/>
        <v>8.3000000000000007</v>
      </c>
      <c r="GM4" s="18">
        <f t="shared" si="132"/>
        <v>8.3000000000000007</v>
      </c>
      <c r="GN4" s="1028" t="str">
        <f t="shared" si="133"/>
        <v>8.3</v>
      </c>
      <c r="GO4" s="22" t="str">
        <f t="shared" si="134"/>
        <v>B+</v>
      </c>
      <c r="GP4" s="20">
        <f t="shared" si="135"/>
        <v>3.5</v>
      </c>
      <c r="GQ4" s="20" t="str">
        <f t="shared" si="136"/>
        <v>3.5</v>
      </c>
      <c r="GR4" s="46">
        <v>2</v>
      </c>
      <c r="GS4" s="416">
        <v>2</v>
      </c>
      <c r="GT4" s="660">
        <v>8</v>
      </c>
      <c r="GU4" s="599">
        <v>5</v>
      </c>
      <c r="GV4" s="599"/>
      <c r="GW4" s="17">
        <f t="shared" si="137"/>
        <v>6.2</v>
      </c>
      <c r="GX4" s="18">
        <f t="shared" si="138"/>
        <v>6.2</v>
      </c>
      <c r="GY4" s="1028" t="str">
        <f t="shared" si="139"/>
        <v>6.2</v>
      </c>
      <c r="GZ4" s="22" t="str">
        <f t="shared" si="140"/>
        <v>C</v>
      </c>
      <c r="HA4" s="20">
        <f t="shared" si="141"/>
        <v>2</v>
      </c>
      <c r="HB4" s="20" t="str">
        <f t="shared" si="142"/>
        <v>2.0</v>
      </c>
      <c r="HC4" s="46">
        <v>2</v>
      </c>
      <c r="HD4" s="416">
        <v>2</v>
      </c>
      <c r="HE4" s="417">
        <v>5.4</v>
      </c>
      <c r="HF4" s="599">
        <v>8</v>
      </c>
      <c r="HG4" s="599"/>
      <c r="HH4" s="17">
        <f t="shared" si="143"/>
        <v>7</v>
      </c>
      <c r="HI4" s="18">
        <f t="shared" si="144"/>
        <v>7</v>
      </c>
      <c r="HJ4" s="323" t="str">
        <f t="shared" si="145"/>
        <v>7.0</v>
      </c>
      <c r="HK4" s="22" t="str">
        <f t="shared" si="146"/>
        <v>B</v>
      </c>
      <c r="HL4" s="20">
        <f t="shared" si="147"/>
        <v>3</v>
      </c>
      <c r="HM4" s="20" t="str">
        <f t="shared" si="148"/>
        <v>3.0</v>
      </c>
      <c r="HN4" s="46">
        <v>3</v>
      </c>
      <c r="HO4" s="416">
        <v>3</v>
      </c>
      <c r="HP4" s="417">
        <v>7.6</v>
      </c>
      <c r="HQ4" s="599">
        <v>7</v>
      </c>
      <c r="HR4" s="599"/>
      <c r="HS4" s="17">
        <f t="shared" si="149"/>
        <v>7.2</v>
      </c>
      <c r="HT4" s="18">
        <f t="shared" si="150"/>
        <v>7.2</v>
      </c>
      <c r="HU4" s="323" t="str">
        <f t="shared" si="151"/>
        <v>7.2</v>
      </c>
      <c r="HV4" s="22" t="str">
        <f t="shared" si="152"/>
        <v>B</v>
      </c>
      <c r="HW4" s="20">
        <f t="shared" si="153"/>
        <v>3</v>
      </c>
      <c r="HX4" s="20" t="str">
        <f t="shared" si="154"/>
        <v>3.0</v>
      </c>
      <c r="HY4" s="46">
        <v>2</v>
      </c>
      <c r="HZ4" s="416">
        <v>2</v>
      </c>
      <c r="IA4" s="417">
        <v>7</v>
      </c>
      <c r="IB4" s="599">
        <v>1</v>
      </c>
      <c r="IC4" s="599">
        <v>5</v>
      </c>
      <c r="ID4" s="17">
        <f t="shared" si="155"/>
        <v>3.4</v>
      </c>
      <c r="IE4" s="18">
        <f t="shared" si="156"/>
        <v>5.8</v>
      </c>
      <c r="IF4" s="323" t="str">
        <f t="shared" si="157"/>
        <v>5.8</v>
      </c>
      <c r="IG4" s="22" t="str">
        <f t="shared" si="158"/>
        <v>C</v>
      </c>
      <c r="IH4" s="20">
        <f t="shared" si="159"/>
        <v>2</v>
      </c>
      <c r="II4" s="20" t="str">
        <f t="shared" si="160"/>
        <v>2.0</v>
      </c>
      <c r="IJ4" s="46">
        <v>3</v>
      </c>
      <c r="IK4" s="416">
        <v>3</v>
      </c>
      <c r="IL4" s="1082">
        <v>8.4</v>
      </c>
      <c r="IM4" s="603">
        <v>8</v>
      </c>
      <c r="IN4" s="602"/>
      <c r="IO4" s="685">
        <f t="shared" si="161"/>
        <v>8.1999999999999993</v>
      </c>
      <c r="IP4" s="686">
        <f t="shared" si="162"/>
        <v>8.1999999999999993</v>
      </c>
      <c r="IQ4" s="1073" t="str">
        <f t="shared" si="163"/>
        <v>8.2</v>
      </c>
      <c r="IR4" s="22" t="str">
        <f t="shared" si="164"/>
        <v>B+</v>
      </c>
      <c r="IS4" s="20">
        <f t="shared" si="165"/>
        <v>3.5</v>
      </c>
      <c r="IT4" s="20" t="str">
        <f t="shared" si="166"/>
        <v>3.5</v>
      </c>
      <c r="IU4" s="46">
        <v>1</v>
      </c>
      <c r="IV4" s="416">
        <v>1</v>
      </c>
      <c r="IW4" s="1167">
        <f t="shared" si="167"/>
        <v>6.4</v>
      </c>
      <c r="IX4" s="22" t="str">
        <f t="shared" si="168"/>
        <v>C</v>
      </c>
      <c r="IY4" s="20">
        <f t="shared" si="169"/>
        <v>2</v>
      </c>
      <c r="IZ4" s="20" t="str">
        <f t="shared" si="170"/>
        <v>2.0</v>
      </c>
      <c r="JA4" s="743">
        <v>4</v>
      </c>
      <c r="JB4" s="416">
        <v>4</v>
      </c>
      <c r="JC4" s="585">
        <v>8</v>
      </c>
      <c r="JD4" s="65">
        <v>8</v>
      </c>
      <c r="JE4" s="65"/>
      <c r="JF4" s="17">
        <f t="shared" si="171"/>
        <v>8</v>
      </c>
      <c r="JG4" s="18">
        <f t="shared" si="172"/>
        <v>8</v>
      </c>
      <c r="JH4" s="1028" t="str">
        <f t="shared" si="173"/>
        <v>8.0</v>
      </c>
      <c r="JI4" s="22" t="str">
        <f t="shared" si="174"/>
        <v>B+</v>
      </c>
      <c r="JJ4" s="20">
        <f t="shared" si="175"/>
        <v>3.5</v>
      </c>
      <c r="JK4" s="20" t="str">
        <f t="shared" si="176"/>
        <v>3.5</v>
      </c>
      <c r="JL4" s="46">
        <v>2</v>
      </c>
      <c r="JM4" s="416">
        <v>2</v>
      </c>
      <c r="JN4" s="417">
        <v>8</v>
      </c>
      <c r="JO4" s="337">
        <v>7.5</v>
      </c>
      <c r="JP4" s="337"/>
      <c r="JQ4" s="17">
        <f t="shared" si="177"/>
        <v>7.7</v>
      </c>
      <c r="JR4" s="18">
        <f t="shared" si="178"/>
        <v>7.7</v>
      </c>
      <c r="JS4" s="323" t="str">
        <f t="shared" si="81"/>
        <v>7.7</v>
      </c>
      <c r="JT4" s="22" t="str">
        <f t="shared" si="179"/>
        <v>B</v>
      </c>
      <c r="JU4" s="20">
        <f t="shared" si="180"/>
        <v>3</v>
      </c>
      <c r="JV4" s="20" t="str">
        <f t="shared" si="181"/>
        <v>3.0</v>
      </c>
      <c r="JW4" s="46">
        <v>1</v>
      </c>
      <c r="JX4" s="416">
        <v>1</v>
      </c>
      <c r="JY4" s="1167">
        <f t="shared" si="182"/>
        <v>7.4</v>
      </c>
      <c r="JZ4" s="22" t="str">
        <f t="shared" si="183"/>
        <v>B</v>
      </c>
      <c r="KA4" s="20">
        <f t="shared" si="184"/>
        <v>3</v>
      </c>
      <c r="KB4" s="20" t="str">
        <f t="shared" si="185"/>
        <v>3.0</v>
      </c>
      <c r="KC4" s="743">
        <v>3</v>
      </c>
      <c r="KD4" s="416">
        <v>3</v>
      </c>
      <c r="KE4" s="515">
        <f t="shared" si="85"/>
        <v>24</v>
      </c>
      <c r="KF4" s="35">
        <f t="shared" si="86"/>
        <v>2.7708333333333335</v>
      </c>
      <c r="KG4" s="36" t="str">
        <f t="shared" si="186"/>
        <v>2.77</v>
      </c>
      <c r="KH4" s="37" t="str">
        <f t="shared" si="187"/>
        <v>Lên lớp</v>
      </c>
      <c r="KI4" s="501">
        <f t="shared" si="87"/>
        <v>57</v>
      </c>
      <c r="KJ4" s="690">
        <f t="shared" si="88"/>
        <v>2.5877192982456139</v>
      </c>
      <c r="KK4" s="36" t="str">
        <f t="shared" si="188"/>
        <v>2.59</v>
      </c>
      <c r="KL4" s="290">
        <f t="shared" si="89"/>
        <v>24</v>
      </c>
      <c r="KM4" s="291">
        <f t="shared" si="90"/>
        <v>2.7708333333333335</v>
      </c>
      <c r="KN4" s="679">
        <f t="shared" si="91"/>
        <v>57</v>
      </c>
      <c r="KO4" s="680">
        <f t="shared" si="92"/>
        <v>2.5877192982456139</v>
      </c>
      <c r="KP4" s="37" t="str">
        <f t="shared" si="189"/>
        <v>Lên lớp</v>
      </c>
      <c r="KR4" s="417">
        <v>6</v>
      </c>
      <c r="KS4" s="65">
        <v>7</v>
      </c>
      <c r="KT4" s="65"/>
      <c r="KU4" s="17">
        <f t="shared" si="190"/>
        <v>6.6</v>
      </c>
      <c r="KV4" s="18">
        <f t="shared" si="191"/>
        <v>6.6</v>
      </c>
      <c r="KW4" s="1028" t="str">
        <f t="shared" si="192"/>
        <v>6.6</v>
      </c>
      <c r="KX4" s="22" t="str">
        <f t="shared" si="193"/>
        <v>C+</v>
      </c>
      <c r="KY4" s="20">
        <f t="shared" si="194"/>
        <v>2.5</v>
      </c>
      <c r="KZ4" s="20" t="str">
        <f t="shared" si="195"/>
        <v>2.5</v>
      </c>
      <c r="LA4" s="46">
        <v>2</v>
      </c>
      <c r="LB4" s="416">
        <v>2</v>
      </c>
      <c r="LC4" s="417">
        <v>7.7</v>
      </c>
      <c r="LD4" s="65">
        <v>6</v>
      </c>
      <c r="LE4" s="65"/>
      <c r="LF4" s="17">
        <f t="shared" si="196"/>
        <v>6.7</v>
      </c>
      <c r="LG4" s="18">
        <f t="shared" si="197"/>
        <v>6.7</v>
      </c>
      <c r="LH4" s="323" t="str">
        <f t="shared" si="198"/>
        <v>6.7</v>
      </c>
      <c r="LI4" s="22" t="str">
        <f t="shared" si="199"/>
        <v>C+</v>
      </c>
      <c r="LJ4" s="20">
        <f t="shared" si="200"/>
        <v>2.5</v>
      </c>
      <c r="LK4" s="20" t="str">
        <f t="shared" si="201"/>
        <v>2.5</v>
      </c>
      <c r="LL4" s="46">
        <v>1</v>
      </c>
      <c r="LM4" s="95">
        <v>1</v>
      </c>
      <c r="LN4" s="1167">
        <f t="shared" si="202"/>
        <v>6.6</v>
      </c>
      <c r="LO4" s="22" t="str">
        <f t="shared" si="203"/>
        <v>C+</v>
      </c>
      <c r="LP4" s="20">
        <f t="shared" si="204"/>
        <v>2.5</v>
      </c>
      <c r="LQ4" s="20" t="str">
        <f t="shared" si="205"/>
        <v>2.5</v>
      </c>
      <c r="LR4" s="743">
        <v>3</v>
      </c>
      <c r="LS4" s="416">
        <v>3</v>
      </c>
      <c r="LT4" s="17">
        <v>7</v>
      </c>
      <c r="LU4" s="65">
        <v>4</v>
      </c>
      <c r="LV4" s="65"/>
      <c r="LW4" s="17">
        <f t="shared" si="206"/>
        <v>5.2</v>
      </c>
      <c r="LX4" s="18">
        <f t="shared" si="207"/>
        <v>5.2</v>
      </c>
      <c r="LY4" s="1028" t="str">
        <f t="shared" si="208"/>
        <v>5.2</v>
      </c>
      <c r="LZ4" s="22" t="str">
        <f t="shared" si="209"/>
        <v>D+</v>
      </c>
      <c r="MA4" s="20">
        <f t="shared" si="210"/>
        <v>1.5</v>
      </c>
      <c r="MB4" s="20" t="str">
        <f t="shared" si="211"/>
        <v>1.5</v>
      </c>
      <c r="MC4" s="46">
        <v>2</v>
      </c>
      <c r="MD4" s="416">
        <v>2</v>
      </c>
      <c r="ME4" s="417">
        <v>7.4</v>
      </c>
      <c r="MF4" s="65">
        <v>6</v>
      </c>
      <c r="MG4" s="65"/>
      <c r="MH4" s="17">
        <f t="shared" si="212"/>
        <v>6.6</v>
      </c>
      <c r="MI4" s="18">
        <f t="shared" si="213"/>
        <v>6.6</v>
      </c>
      <c r="MJ4" s="1028" t="str">
        <f t="shared" si="214"/>
        <v>6.6</v>
      </c>
      <c r="MK4" s="22" t="str">
        <f t="shared" si="215"/>
        <v>C+</v>
      </c>
      <c r="ML4" s="20">
        <f t="shared" si="216"/>
        <v>2.5</v>
      </c>
      <c r="MM4" s="20" t="str">
        <f t="shared" si="217"/>
        <v>2.5</v>
      </c>
      <c r="MN4" s="46">
        <v>3</v>
      </c>
      <c r="MO4" s="416">
        <v>3</v>
      </c>
      <c r="MP4" s="660">
        <v>7.1</v>
      </c>
      <c r="MQ4" s="65">
        <v>8</v>
      </c>
      <c r="MR4" s="65"/>
      <c r="MS4" s="17">
        <f t="shared" si="218"/>
        <v>7.6</v>
      </c>
      <c r="MT4" s="18">
        <f t="shared" si="219"/>
        <v>7.6</v>
      </c>
      <c r="MU4" s="1028" t="str">
        <f t="shared" si="220"/>
        <v>7.6</v>
      </c>
      <c r="MV4" s="22" t="str">
        <f t="shared" si="221"/>
        <v>B</v>
      </c>
      <c r="MW4" s="20">
        <f t="shared" si="222"/>
        <v>3</v>
      </c>
      <c r="MX4" s="20" t="str">
        <f t="shared" si="223"/>
        <v>3.0</v>
      </c>
      <c r="MY4" s="517">
        <v>3</v>
      </c>
      <c r="MZ4" s="416">
        <v>3</v>
      </c>
      <c r="NA4" s="417">
        <v>7</v>
      </c>
      <c r="NB4" s="65">
        <v>6</v>
      </c>
      <c r="NC4" s="65"/>
      <c r="ND4" s="17">
        <f t="shared" si="224"/>
        <v>6.4</v>
      </c>
      <c r="NE4" s="18">
        <f t="shared" si="225"/>
        <v>6.4</v>
      </c>
      <c r="NF4" s="323" t="str">
        <f t="shared" si="226"/>
        <v>6.4</v>
      </c>
      <c r="NG4" s="22" t="str">
        <f t="shared" si="227"/>
        <v>C</v>
      </c>
      <c r="NH4" s="20">
        <f t="shared" si="228"/>
        <v>2</v>
      </c>
      <c r="NI4" s="20" t="str">
        <f t="shared" si="229"/>
        <v>2.0</v>
      </c>
      <c r="NJ4" s="46">
        <v>1</v>
      </c>
      <c r="NK4" s="416">
        <v>1</v>
      </c>
      <c r="NL4" s="1167">
        <f t="shared" si="230"/>
        <v>7.2</v>
      </c>
      <c r="NM4" s="22" t="str">
        <f t="shared" si="231"/>
        <v>B</v>
      </c>
      <c r="NN4" s="20">
        <f t="shared" si="232"/>
        <v>3</v>
      </c>
      <c r="NO4" s="20" t="str">
        <f t="shared" si="233"/>
        <v>3.0</v>
      </c>
      <c r="NP4" s="743">
        <v>4</v>
      </c>
      <c r="NQ4" s="416">
        <v>4</v>
      </c>
      <c r="NR4" s="417">
        <v>8.6999999999999993</v>
      </c>
      <c r="NS4" s="65">
        <v>7</v>
      </c>
      <c r="NT4" s="65"/>
      <c r="NU4" s="17">
        <f t="shared" si="234"/>
        <v>7.7</v>
      </c>
      <c r="NV4" s="18">
        <f t="shared" si="235"/>
        <v>7.7</v>
      </c>
      <c r="NW4" s="1028" t="str">
        <f t="shared" si="236"/>
        <v>7.7</v>
      </c>
      <c r="NX4" s="22" t="str">
        <f t="shared" si="237"/>
        <v>B</v>
      </c>
      <c r="NY4" s="20">
        <f t="shared" si="238"/>
        <v>3</v>
      </c>
      <c r="NZ4" s="20" t="str">
        <f t="shared" si="239"/>
        <v>3.0</v>
      </c>
      <c r="OA4" s="46">
        <v>4</v>
      </c>
      <c r="OB4" s="416">
        <v>4</v>
      </c>
      <c r="OC4" s="417">
        <v>7</v>
      </c>
      <c r="OD4" s="65">
        <v>7</v>
      </c>
      <c r="OE4" s="65"/>
      <c r="OF4" s="17">
        <f t="shared" si="240"/>
        <v>7</v>
      </c>
      <c r="OG4" s="18">
        <f t="shared" si="241"/>
        <v>7</v>
      </c>
      <c r="OH4" s="323" t="str">
        <f t="shared" si="242"/>
        <v>7.0</v>
      </c>
      <c r="OI4" s="22" t="str">
        <f t="shared" si="243"/>
        <v>B</v>
      </c>
      <c r="OJ4" s="20">
        <f t="shared" si="244"/>
        <v>3</v>
      </c>
      <c r="OK4" s="20" t="str">
        <f t="shared" si="245"/>
        <v>3.0</v>
      </c>
      <c r="OL4" s="46">
        <v>1</v>
      </c>
      <c r="OM4" s="95">
        <v>1</v>
      </c>
      <c r="ON4" s="1175">
        <f t="shared" si="246"/>
        <v>7.4</v>
      </c>
      <c r="OO4" s="22" t="str">
        <f t="shared" si="247"/>
        <v>B</v>
      </c>
      <c r="OP4" s="20">
        <f t="shared" si="248"/>
        <v>3</v>
      </c>
      <c r="OQ4" s="20" t="str">
        <f t="shared" si="249"/>
        <v>3.0</v>
      </c>
      <c r="OR4" s="743">
        <v>5</v>
      </c>
      <c r="OS4" s="97">
        <v>5</v>
      </c>
      <c r="OT4" s="263">
        <f t="shared" si="93"/>
        <v>17</v>
      </c>
      <c r="OU4" s="35">
        <f t="shared" si="94"/>
        <v>2.5882352941176472</v>
      </c>
      <c r="OV4" s="36" t="str">
        <f t="shared" si="250"/>
        <v>2.59</v>
      </c>
      <c r="OW4" s="65" t="str">
        <f t="shared" si="251"/>
        <v>Lên lớp</v>
      </c>
      <c r="OX4" s="501">
        <f t="shared" si="95"/>
        <v>74</v>
      </c>
      <c r="OY4" s="35">
        <f t="shared" si="96"/>
        <v>2.5878378378378377</v>
      </c>
      <c r="OZ4" s="36" t="str">
        <f t="shared" si="252"/>
        <v>2.59</v>
      </c>
      <c r="PA4" s="799">
        <f t="shared" si="97"/>
        <v>17</v>
      </c>
      <c r="PB4" s="800">
        <f t="shared" si="98"/>
        <v>2.5882352941176472</v>
      </c>
      <c r="PC4" s="801">
        <f t="shared" si="99"/>
        <v>74</v>
      </c>
      <c r="PD4" s="1031">
        <f t="shared" si="100"/>
        <v>6.7594594594594586</v>
      </c>
      <c r="PE4" s="802">
        <f t="shared" si="101"/>
        <v>2.5878378378378377</v>
      </c>
      <c r="PF4" s="65" t="str">
        <f t="shared" si="253"/>
        <v>Lên lớp</v>
      </c>
      <c r="PG4" s="225"/>
      <c r="PH4" s="417">
        <v>8</v>
      </c>
      <c r="PI4" s="599">
        <v>7</v>
      </c>
      <c r="PJ4" s="599"/>
      <c r="PK4" s="17">
        <f t="shared" si="254"/>
        <v>7.4</v>
      </c>
      <c r="PL4" s="18">
        <f t="shared" si="255"/>
        <v>7.4</v>
      </c>
      <c r="PM4" s="1028" t="str">
        <f t="shared" si="256"/>
        <v>7.4</v>
      </c>
      <c r="PN4" s="22" t="str">
        <f t="shared" si="257"/>
        <v>B</v>
      </c>
      <c r="PO4" s="20">
        <f t="shared" si="258"/>
        <v>3</v>
      </c>
      <c r="PP4" s="20" t="str">
        <f t="shared" si="259"/>
        <v>3.0</v>
      </c>
      <c r="PQ4" s="46">
        <v>4</v>
      </c>
      <c r="PR4" s="416">
        <v>4</v>
      </c>
      <c r="PS4" s="417">
        <v>8.6999999999999993</v>
      </c>
      <c r="PT4" s="65">
        <v>8</v>
      </c>
      <c r="PU4" s="65"/>
      <c r="PV4" s="17">
        <f t="shared" si="260"/>
        <v>8.3000000000000007</v>
      </c>
      <c r="PW4" s="18">
        <f t="shared" si="261"/>
        <v>8.3000000000000007</v>
      </c>
      <c r="PX4" s="1028" t="str">
        <f t="shared" si="262"/>
        <v>8.3</v>
      </c>
      <c r="PY4" s="22" t="str">
        <f t="shared" si="263"/>
        <v>B+</v>
      </c>
      <c r="PZ4" s="20">
        <f t="shared" si="264"/>
        <v>3.5</v>
      </c>
      <c r="QA4" s="20" t="str">
        <f t="shared" si="265"/>
        <v>3.5</v>
      </c>
      <c r="QB4" s="46">
        <v>2</v>
      </c>
      <c r="QC4" s="416">
        <v>2</v>
      </c>
      <c r="QD4" s="417">
        <v>7.7</v>
      </c>
      <c r="QE4" s="599">
        <v>8</v>
      </c>
      <c r="QF4" s="599"/>
      <c r="QG4" s="17">
        <f t="shared" si="266"/>
        <v>7.9</v>
      </c>
      <c r="QH4" s="18">
        <f t="shared" si="267"/>
        <v>7.9</v>
      </c>
      <c r="QI4" s="1028" t="str">
        <f t="shared" si="268"/>
        <v>7.9</v>
      </c>
      <c r="QJ4" s="22" t="str">
        <f t="shared" si="269"/>
        <v>B</v>
      </c>
      <c r="QK4" s="20">
        <f t="shared" si="270"/>
        <v>3</v>
      </c>
      <c r="QL4" s="20" t="str">
        <f t="shared" si="271"/>
        <v>3.0</v>
      </c>
      <c r="QM4" s="46">
        <v>2</v>
      </c>
      <c r="QN4" s="416">
        <v>2</v>
      </c>
      <c r="QO4" s="417">
        <v>8.4</v>
      </c>
      <c r="QP4" s="65">
        <v>7</v>
      </c>
      <c r="QQ4" s="65"/>
      <c r="QR4" s="17">
        <f t="shared" si="272"/>
        <v>7.6</v>
      </c>
      <c r="QS4" s="18">
        <f t="shared" si="273"/>
        <v>7.6</v>
      </c>
      <c r="QT4" s="1028" t="str">
        <f t="shared" si="274"/>
        <v>7.6</v>
      </c>
      <c r="QU4" s="22" t="str">
        <f t="shared" si="275"/>
        <v>B</v>
      </c>
      <c r="QV4" s="20">
        <f t="shared" si="276"/>
        <v>3</v>
      </c>
      <c r="QW4" s="20" t="str">
        <f t="shared" si="277"/>
        <v>3.0</v>
      </c>
      <c r="QX4" s="46">
        <v>2</v>
      </c>
      <c r="QY4" s="416">
        <v>2</v>
      </c>
      <c r="QZ4" s="417">
        <v>8.8000000000000007</v>
      </c>
      <c r="RA4" s="599">
        <v>9</v>
      </c>
      <c r="RB4" s="599"/>
      <c r="RC4" s="17">
        <f t="shared" si="278"/>
        <v>8.9</v>
      </c>
      <c r="RD4" s="18">
        <f t="shared" si="279"/>
        <v>8.9</v>
      </c>
      <c r="RE4" s="323" t="str">
        <f t="shared" si="280"/>
        <v>8.9</v>
      </c>
      <c r="RF4" s="22" t="str">
        <f t="shared" si="281"/>
        <v>A</v>
      </c>
      <c r="RG4" s="20">
        <f t="shared" si="282"/>
        <v>4</v>
      </c>
      <c r="RH4" s="20" t="str">
        <f t="shared" si="283"/>
        <v>4.0</v>
      </c>
      <c r="RI4" s="46">
        <v>2</v>
      </c>
      <c r="RJ4" s="416">
        <v>2</v>
      </c>
      <c r="RK4" s="660">
        <v>7.8</v>
      </c>
      <c r="RL4" s="65">
        <v>7</v>
      </c>
      <c r="RM4" s="65"/>
      <c r="RN4" s="17">
        <f t="shared" si="284"/>
        <v>7.3</v>
      </c>
      <c r="RO4" s="18">
        <f t="shared" si="285"/>
        <v>7.3</v>
      </c>
      <c r="RP4" s="323" t="str">
        <f t="shared" si="286"/>
        <v>7.3</v>
      </c>
      <c r="RQ4" s="22" t="str">
        <f t="shared" si="287"/>
        <v>B</v>
      </c>
      <c r="RR4" s="20">
        <f t="shared" si="288"/>
        <v>3</v>
      </c>
      <c r="RS4" s="20" t="str">
        <f t="shared" si="289"/>
        <v>3.0</v>
      </c>
      <c r="RT4" s="46">
        <v>2</v>
      </c>
      <c r="RU4" s="416">
        <v>2</v>
      </c>
      <c r="RV4" s="585">
        <v>8</v>
      </c>
      <c r="RW4" s="599">
        <v>7</v>
      </c>
      <c r="RX4" s="599"/>
      <c r="RY4" s="17">
        <f t="shared" si="290"/>
        <v>7.4</v>
      </c>
      <c r="RZ4" s="18">
        <f t="shared" si="291"/>
        <v>7.4</v>
      </c>
      <c r="SA4" s="323" t="str">
        <f t="shared" si="292"/>
        <v>7.4</v>
      </c>
      <c r="SB4" s="22" t="str">
        <f t="shared" si="293"/>
        <v>B</v>
      </c>
      <c r="SC4" s="20">
        <f t="shared" si="294"/>
        <v>3</v>
      </c>
      <c r="SD4" s="20" t="str">
        <f t="shared" si="295"/>
        <v>3.0</v>
      </c>
      <c r="SE4" s="46">
        <v>4</v>
      </c>
      <c r="SF4" s="416">
        <v>4</v>
      </c>
      <c r="SG4" s="515">
        <f t="shared" si="296"/>
        <v>18</v>
      </c>
      <c r="SH4" s="35">
        <f t="shared" si="297"/>
        <v>3.1666666666666665</v>
      </c>
      <c r="SI4" s="36" t="str">
        <f t="shared" si="298"/>
        <v>3.17</v>
      </c>
      <c r="SJ4" s="65" t="str">
        <f t="shared" si="299"/>
        <v>Lên lớp</v>
      </c>
      <c r="SK4" s="501">
        <f t="shared" si="300"/>
        <v>92</v>
      </c>
      <c r="SL4" s="35">
        <f t="shared" si="102"/>
        <v>2.7010869565217392</v>
      </c>
      <c r="SM4" s="36" t="str">
        <f t="shared" si="301"/>
        <v>2.70</v>
      </c>
      <c r="SN4" s="799">
        <f t="shared" si="302"/>
        <v>18</v>
      </c>
      <c r="SO4" s="1105">
        <f t="shared" si="303"/>
        <v>7.7333333333333325</v>
      </c>
      <c r="SP4" s="800">
        <f t="shared" si="304"/>
        <v>3.1666666666666665</v>
      </c>
      <c r="SQ4" s="801">
        <f t="shared" si="305"/>
        <v>92</v>
      </c>
      <c r="SR4" s="1107">
        <f t="shared" si="306"/>
        <v>6.9499999999999984</v>
      </c>
      <c r="SS4" s="802">
        <f t="shared" si="307"/>
        <v>2.7010869565217392</v>
      </c>
      <c r="ST4" s="65" t="str">
        <f t="shared" si="308"/>
        <v>Lên lớp</v>
      </c>
      <c r="SU4" s="454"/>
      <c r="SV4" s="585">
        <v>8.1999999999999993</v>
      </c>
      <c r="SW4" s="588">
        <v>9</v>
      </c>
      <c r="SX4" s="1183">
        <f t="shared" si="309"/>
        <v>8.6</v>
      </c>
      <c r="SY4" s="337">
        <v>9</v>
      </c>
      <c r="SZ4" s="1145">
        <f t="shared" si="310"/>
        <v>8.8000000000000007</v>
      </c>
      <c r="TA4" s="1189" t="str">
        <f t="shared" si="311"/>
        <v>8.8</v>
      </c>
      <c r="TB4" s="1147" t="str">
        <f t="shared" si="312"/>
        <v>A</v>
      </c>
      <c r="TC4" s="1149">
        <f t="shared" si="313"/>
        <v>4</v>
      </c>
      <c r="TD4" s="1149" t="str">
        <f t="shared" si="314"/>
        <v>4.0</v>
      </c>
      <c r="TE4" s="1151">
        <v>5</v>
      </c>
      <c r="TF4" s="416">
        <v>5</v>
      </c>
      <c r="TG4" s="289">
        <f t="shared" si="315"/>
        <v>5</v>
      </c>
      <c r="TH4" s="35">
        <f t="shared" si="316"/>
        <v>4</v>
      </c>
      <c r="TI4" s="36" t="str">
        <f t="shared" si="317"/>
        <v>4.00</v>
      </c>
      <c r="TJ4" s="1163" t="str">
        <f t="shared" si="318"/>
        <v>Lên lớp</v>
      </c>
      <c r="TK4" s="290">
        <f t="shared" si="319"/>
        <v>5</v>
      </c>
      <c r="TL4" s="291">
        <f xml:space="preserve"> (TC4*TF4)/TK4</f>
        <v>4</v>
      </c>
    </row>
    <row r="5" spans="1:533" ht="18.75" customHeight="1">
      <c r="A5" s="108">
        <v>6</v>
      </c>
      <c r="B5" s="127" t="s">
        <v>251</v>
      </c>
      <c r="C5" s="65" t="s">
        <v>284</v>
      </c>
      <c r="D5" s="128" t="s">
        <v>19</v>
      </c>
      <c r="E5" s="129" t="s">
        <v>27</v>
      </c>
      <c r="F5" s="125"/>
      <c r="G5" s="131" t="s">
        <v>205</v>
      </c>
      <c r="H5" s="131" t="s">
        <v>224</v>
      </c>
      <c r="I5" s="780" t="s">
        <v>393</v>
      </c>
      <c r="J5" s="784">
        <v>6.8</v>
      </c>
      <c r="K5" s="1039" t="str">
        <f t="shared" si="0"/>
        <v>6.8</v>
      </c>
      <c r="L5" s="465" t="str">
        <f t="shared" si="1"/>
        <v>C+</v>
      </c>
      <c r="M5" s="466">
        <f t="shared" si="2"/>
        <v>2.5</v>
      </c>
      <c r="N5" s="738">
        <v>7</v>
      </c>
      <c r="O5" s="1039" t="str">
        <f t="shared" si="3"/>
        <v>7.0</v>
      </c>
      <c r="P5" s="465" t="str">
        <f t="shared" si="103"/>
        <v>B</v>
      </c>
      <c r="Q5" s="466">
        <f t="shared" si="104"/>
        <v>3</v>
      </c>
      <c r="R5" s="12">
        <v>7.3</v>
      </c>
      <c r="S5" s="13">
        <v>9</v>
      </c>
      <c r="T5" s="14"/>
      <c r="U5" s="11">
        <f t="shared" si="4"/>
        <v>8.3000000000000007</v>
      </c>
      <c r="V5" s="16">
        <f t="shared" si="5"/>
        <v>8.3000000000000007</v>
      </c>
      <c r="W5" s="1039" t="str">
        <f t="shared" si="6"/>
        <v>8.3</v>
      </c>
      <c r="X5" s="22" t="str">
        <f t="shared" si="7"/>
        <v>B+</v>
      </c>
      <c r="Y5" s="20">
        <f t="shared" si="8"/>
        <v>3.5</v>
      </c>
      <c r="Z5" s="39" t="str">
        <f t="shared" si="9"/>
        <v>3.5</v>
      </c>
      <c r="AA5" s="69">
        <v>2</v>
      </c>
      <c r="AB5" s="92">
        <v>2</v>
      </c>
      <c r="AC5" s="12">
        <v>7.3</v>
      </c>
      <c r="AD5" s="13">
        <v>8</v>
      </c>
      <c r="AE5" s="14"/>
      <c r="AF5" s="11">
        <f t="shared" si="10"/>
        <v>7.7</v>
      </c>
      <c r="AG5" s="16">
        <f t="shared" si="11"/>
        <v>7.7</v>
      </c>
      <c r="AH5" s="327" t="str">
        <f t="shared" si="12"/>
        <v>7.7</v>
      </c>
      <c r="AI5" s="22" t="str">
        <f t="shared" si="13"/>
        <v>B</v>
      </c>
      <c r="AJ5" s="20">
        <f t="shared" si="14"/>
        <v>3</v>
      </c>
      <c r="AK5" s="39" t="str">
        <f t="shared" si="15"/>
        <v>3.0</v>
      </c>
      <c r="AL5" s="8">
        <v>3</v>
      </c>
      <c r="AM5" s="92">
        <v>3</v>
      </c>
      <c r="AN5" s="27">
        <v>5.3</v>
      </c>
      <c r="AO5" s="28">
        <v>3</v>
      </c>
      <c r="AP5" s="309">
        <v>4</v>
      </c>
      <c r="AQ5" s="11">
        <f t="shared" si="16"/>
        <v>3.9</v>
      </c>
      <c r="AR5" s="16">
        <f t="shared" si="17"/>
        <v>4.5</v>
      </c>
      <c r="AS5" s="327" t="str">
        <f t="shared" si="105"/>
        <v>4.5</v>
      </c>
      <c r="AT5" s="22" t="str">
        <f t="shared" si="18"/>
        <v>D</v>
      </c>
      <c r="AU5" s="20">
        <f t="shared" si="19"/>
        <v>1</v>
      </c>
      <c r="AV5" s="39" t="str">
        <f t="shared" si="20"/>
        <v>1.0</v>
      </c>
      <c r="AW5" s="8">
        <v>3</v>
      </c>
      <c r="AX5" s="95">
        <v>3</v>
      </c>
      <c r="AY5" s="27">
        <v>5.9</v>
      </c>
      <c r="AZ5" s="28">
        <v>5</v>
      </c>
      <c r="BA5" s="29"/>
      <c r="BB5" s="11">
        <f t="shared" si="21"/>
        <v>5.4</v>
      </c>
      <c r="BC5" s="16">
        <f t="shared" si="22"/>
        <v>5.4</v>
      </c>
      <c r="BD5" s="327" t="str">
        <f t="shared" si="23"/>
        <v>5.4</v>
      </c>
      <c r="BE5" s="22" t="str">
        <f t="shared" si="24"/>
        <v>D+</v>
      </c>
      <c r="BF5" s="20">
        <f t="shared" si="25"/>
        <v>1.5</v>
      </c>
      <c r="BG5" s="39" t="str">
        <f t="shared" si="26"/>
        <v>1.5</v>
      </c>
      <c r="BH5" s="46">
        <v>3</v>
      </c>
      <c r="BI5" s="92">
        <v>3</v>
      </c>
      <c r="BJ5" s="12">
        <v>7.7</v>
      </c>
      <c r="BK5" s="13">
        <v>8</v>
      </c>
      <c r="BL5" s="14"/>
      <c r="BM5" s="11">
        <f t="shared" si="27"/>
        <v>7.9</v>
      </c>
      <c r="BN5" s="16">
        <f t="shared" si="28"/>
        <v>7.9</v>
      </c>
      <c r="BO5" s="327" t="str">
        <f t="shared" si="29"/>
        <v>7.9</v>
      </c>
      <c r="BP5" s="22" t="str">
        <f t="shared" si="30"/>
        <v>B</v>
      </c>
      <c r="BQ5" s="20">
        <f t="shared" si="31"/>
        <v>3</v>
      </c>
      <c r="BR5" s="39" t="str">
        <f t="shared" si="32"/>
        <v>3.0</v>
      </c>
      <c r="BS5" s="46">
        <v>5</v>
      </c>
      <c r="BT5" s="92">
        <v>5</v>
      </c>
      <c r="BU5" s="289">
        <f t="shared" si="33"/>
        <v>16</v>
      </c>
      <c r="BV5" s="35">
        <f t="shared" si="34"/>
        <v>2.40625</v>
      </c>
      <c r="BW5" s="36" t="str">
        <f t="shared" si="35"/>
        <v>2.41</v>
      </c>
      <c r="BX5" s="37" t="str">
        <f t="shared" si="36"/>
        <v>Lên lớp</v>
      </c>
      <c r="BY5" s="290">
        <f t="shared" si="37"/>
        <v>16</v>
      </c>
      <c r="BZ5" s="291">
        <f t="shared" si="38"/>
        <v>2.40625</v>
      </c>
      <c r="CA5" s="37" t="str">
        <f t="shared" si="39"/>
        <v>Lên lớp</v>
      </c>
      <c r="CB5" s="391"/>
      <c r="CC5" s="417">
        <v>8</v>
      </c>
      <c r="CD5" s="337">
        <v>6.9</v>
      </c>
      <c r="CE5" s="45"/>
      <c r="CF5" s="17">
        <f t="shared" si="40"/>
        <v>7.3</v>
      </c>
      <c r="CG5" s="18">
        <f t="shared" si="41"/>
        <v>7.3</v>
      </c>
      <c r="CH5" s="323" t="str">
        <f t="shared" si="42"/>
        <v>7.3</v>
      </c>
      <c r="CI5" s="22" t="str">
        <f t="shared" si="43"/>
        <v>B</v>
      </c>
      <c r="CJ5" s="20">
        <f t="shared" si="44"/>
        <v>3</v>
      </c>
      <c r="CK5" s="20" t="str">
        <f t="shared" si="45"/>
        <v>3.0</v>
      </c>
      <c r="CL5" s="46">
        <v>2</v>
      </c>
      <c r="CM5" s="416">
        <v>2</v>
      </c>
      <c r="CN5" s="417">
        <v>8.8000000000000007</v>
      </c>
      <c r="CO5" s="65">
        <v>7</v>
      </c>
      <c r="CP5" s="45"/>
      <c r="CQ5" s="17">
        <f t="shared" si="46"/>
        <v>7.7</v>
      </c>
      <c r="CR5" s="18">
        <f t="shared" si="47"/>
        <v>7.7</v>
      </c>
      <c r="CS5" s="323" t="str">
        <f t="shared" si="48"/>
        <v>7.7</v>
      </c>
      <c r="CT5" s="22" t="str">
        <f t="shared" si="49"/>
        <v>B</v>
      </c>
      <c r="CU5" s="20">
        <f t="shared" si="50"/>
        <v>3</v>
      </c>
      <c r="CV5" s="20" t="str">
        <f t="shared" si="51"/>
        <v>3.0</v>
      </c>
      <c r="CW5" s="46">
        <v>4</v>
      </c>
      <c r="CX5" s="416">
        <v>4</v>
      </c>
      <c r="CY5" s="417">
        <v>6.8</v>
      </c>
      <c r="CZ5" s="65">
        <v>4</v>
      </c>
      <c r="DA5" s="65"/>
      <c r="DB5" s="17">
        <f t="shared" si="52"/>
        <v>5.0999999999999996</v>
      </c>
      <c r="DC5" s="18">
        <f t="shared" si="53"/>
        <v>5.0999999999999996</v>
      </c>
      <c r="DD5" s="323" t="str">
        <f t="shared" si="54"/>
        <v>5.1</v>
      </c>
      <c r="DE5" s="22" t="str">
        <f t="shared" si="55"/>
        <v>D+</v>
      </c>
      <c r="DF5" s="20">
        <f t="shared" si="56"/>
        <v>1.5</v>
      </c>
      <c r="DG5" s="20" t="str">
        <f t="shared" si="57"/>
        <v>1.5</v>
      </c>
      <c r="DH5" s="46">
        <v>3</v>
      </c>
      <c r="DI5" s="416">
        <v>3</v>
      </c>
      <c r="DJ5" s="417">
        <v>7.1</v>
      </c>
      <c r="DK5" s="65">
        <v>7</v>
      </c>
      <c r="DL5" s="45"/>
      <c r="DM5" s="17">
        <f t="shared" si="58"/>
        <v>7</v>
      </c>
      <c r="DN5" s="18">
        <f t="shared" si="59"/>
        <v>7</v>
      </c>
      <c r="DO5" s="323" t="str">
        <f t="shared" si="60"/>
        <v>7.0</v>
      </c>
      <c r="DP5" s="22" t="str">
        <f t="shared" si="61"/>
        <v>B</v>
      </c>
      <c r="DQ5" s="20">
        <f t="shared" si="62"/>
        <v>3</v>
      </c>
      <c r="DR5" s="20" t="str">
        <f t="shared" si="63"/>
        <v>3.0</v>
      </c>
      <c r="DS5" s="46">
        <v>3</v>
      </c>
      <c r="DT5" s="416">
        <v>3</v>
      </c>
      <c r="DU5" s="417">
        <v>7.4</v>
      </c>
      <c r="DV5" s="86">
        <v>6</v>
      </c>
      <c r="DW5" s="65"/>
      <c r="DX5" s="17">
        <f t="shared" si="64"/>
        <v>6.6</v>
      </c>
      <c r="DY5" s="18">
        <f t="shared" si="65"/>
        <v>6.6</v>
      </c>
      <c r="DZ5" s="323" t="str">
        <f t="shared" si="66"/>
        <v>6.6</v>
      </c>
      <c r="EA5" s="22" t="str">
        <f t="shared" si="67"/>
        <v>C+</v>
      </c>
      <c r="EB5" s="20">
        <f t="shared" si="68"/>
        <v>2.5</v>
      </c>
      <c r="EC5" s="20" t="str">
        <f t="shared" si="69"/>
        <v>2.5</v>
      </c>
      <c r="ED5" s="46">
        <v>3</v>
      </c>
      <c r="EE5" s="416">
        <v>3</v>
      </c>
      <c r="EF5" s="417">
        <v>6.7</v>
      </c>
      <c r="EG5" s="65">
        <v>5</v>
      </c>
      <c r="EH5" s="65"/>
      <c r="EI5" s="17">
        <f t="shared" si="70"/>
        <v>5.7</v>
      </c>
      <c r="EJ5" s="18">
        <f t="shared" si="71"/>
        <v>5.7</v>
      </c>
      <c r="EK5" s="323" t="str">
        <f t="shared" si="106"/>
        <v>5.7</v>
      </c>
      <c r="EL5" s="22" t="str">
        <f t="shared" si="72"/>
        <v>C</v>
      </c>
      <c r="EM5" s="20">
        <f t="shared" si="73"/>
        <v>2</v>
      </c>
      <c r="EN5" s="20" t="str">
        <f t="shared" si="74"/>
        <v>2.0</v>
      </c>
      <c r="EO5" s="46">
        <v>2</v>
      </c>
      <c r="EP5" s="416">
        <v>2</v>
      </c>
      <c r="EQ5" s="515">
        <f t="shared" si="75"/>
        <v>17</v>
      </c>
      <c r="ER5" s="35">
        <f t="shared" si="76"/>
        <v>2.5294117647058822</v>
      </c>
      <c r="ES5" s="36" t="str">
        <f t="shared" si="77"/>
        <v>2.53</v>
      </c>
      <c r="ET5" s="86" t="str">
        <f t="shared" si="107"/>
        <v>Lên lớp</v>
      </c>
      <c r="EU5" s="501">
        <f t="shared" si="108"/>
        <v>33</v>
      </c>
      <c r="EV5" s="35">
        <f t="shared" si="109"/>
        <v>2.4696969696969697</v>
      </c>
      <c r="EW5" s="36" t="str">
        <f t="shared" si="110"/>
        <v>2.47</v>
      </c>
      <c r="EX5" s="530">
        <f t="shared" si="111"/>
        <v>33</v>
      </c>
      <c r="EY5" s="502">
        <f t="shared" si="78"/>
        <v>2.4696969696969697</v>
      </c>
      <c r="EZ5" s="503" t="str">
        <f t="shared" si="112"/>
        <v>Lên lớp</v>
      </c>
      <c r="FA5" s="225"/>
      <c r="FB5" s="417">
        <v>7.6</v>
      </c>
      <c r="FC5" s="604">
        <v>3</v>
      </c>
      <c r="FD5" s="599"/>
      <c r="FE5" s="17">
        <f t="shared" si="113"/>
        <v>4.8</v>
      </c>
      <c r="FF5" s="18">
        <f t="shared" si="114"/>
        <v>4.8</v>
      </c>
      <c r="FG5" s="1028" t="str">
        <f t="shared" si="115"/>
        <v>4.8</v>
      </c>
      <c r="FH5" s="22" t="str">
        <f t="shared" si="116"/>
        <v>D</v>
      </c>
      <c r="FI5" s="20">
        <f t="shared" si="117"/>
        <v>1</v>
      </c>
      <c r="FJ5" s="20" t="str">
        <f t="shared" si="118"/>
        <v>1.0</v>
      </c>
      <c r="FK5" s="46">
        <v>4</v>
      </c>
      <c r="FL5" s="97">
        <v>4</v>
      </c>
      <c r="FM5" s="406">
        <v>9</v>
      </c>
      <c r="FN5" s="65">
        <v>8</v>
      </c>
      <c r="FO5" s="65"/>
      <c r="FP5" s="17">
        <f t="shared" si="119"/>
        <v>8.4</v>
      </c>
      <c r="FQ5" s="18">
        <f t="shared" si="120"/>
        <v>8.4</v>
      </c>
      <c r="FR5" s="323" t="str">
        <f t="shared" si="121"/>
        <v>8.4</v>
      </c>
      <c r="FS5" s="22" t="str">
        <f t="shared" si="122"/>
        <v>B+</v>
      </c>
      <c r="FT5" s="20">
        <f t="shared" si="123"/>
        <v>3.5</v>
      </c>
      <c r="FU5" s="20" t="str">
        <f t="shared" si="124"/>
        <v>3.5</v>
      </c>
      <c r="FV5" s="46">
        <v>2</v>
      </c>
      <c r="FW5" s="416">
        <v>2</v>
      </c>
      <c r="FX5" s="417">
        <v>6.6</v>
      </c>
      <c r="FY5" s="65">
        <v>7</v>
      </c>
      <c r="FZ5" s="65"/>
      <c r="GA5" s="17">
        <f t="shared" si="125"/>
        <v>6.8</v>
      </c>
      <c r="GB5" s="18">
        <f t="shared" si="126"/>
        <v>6.8</v>
      </c>
      <c r="GC5" s="1028" t="str">
        <f t="shared" si="127"/>
        <v>6.8</v>
      </c>
      <c r="GD5" s="22" t="str">
        <f t="shared" si="128"/>
        <v>C+</v>
      </c>
      <c r="GE5" s="20">
        <f t="shared" si="129"/>
        <v>2.5</v>
      </c>
      <c r="GF5" s="20" t="str">
        <f t="shared" si="130"/>
        <v>2.5</v>
      </c>
      <c r="GG5" s="46">
        <v>2</v>
      </c>
      <c r="GH5" s="416">
        <v>2</v>
      </c>
      <c r="GI5" s="417">
        <v>8</v>
      </c>
      <c r="GJ5" s="599">
        <v>5</v>
      </c>
      <c r="GK5" s="599"/>
      <c r="GL5" s="17">
        <f t="shared" si="131"/>
        <v>6.2</v>
      </c>
      <c r="GM5" s="18">
        <f t="shared" si="132"/>
        <v>6.2</v>
      </c>
      <c r="GN5" s="1028" t="str">
        <f t="shared" si="133"/>
        <v>6.2</v>
      </c>
      <c r="GO5" s="22" t="str">
        <f t="shared" si="134"/>
        <v>C</v>
      </c>
      <c r="GP5" s="20">
        <f t="shared" si="135"/>
        <v>2</v>
      </c>
      <c r="GQ5" s="20" t="str">
        <f t="shared" si="136"/>
        <v>2.0</v>
      </c>
      <c r="GR5" s="46">
        <v>2</v>
      </c>
      <c r="GS5" s="416">
        <v>2</v>
      </c>
      <c r="GT5" s="660">
        <v>9.1</v>
      </c>
      <c r="GU5" s="599">
        <v>6</v>
      </c>
      <c r="GV5" s="599"/>
      <c r="GW5" s="17">
        <f t="shared" si="137"/>
        <v>7.2</v>
      </c>
      <c r="GX5" s="18">
        <f t="shared" si="138"/>
        <v>7.2</v>
      </c>
      <c r="GY5" s="1028" t="str">
        <f t="shared" si="139"/>
        <v>7.2</v>
      </c>
      <c r="GZ5" s="22" t="str">
        <f t="shared" si="140"/>
        <v>B</v>
      </c>
      <c r="HA5" s="20">
        <f t="shared" si="141"/>
        <v>3</v>
      </c>
      <c r="HB5" s="20" t="str">
        <f t="shared" si="142"/>
        <v>3.0</v>
      </c>
      <c r="HC5" s="46">
        <v>2</v>
      </c>
      <c r="HD5" s="416">
        <v>2</v>
      </c>
      <c r="HE5" s="417">
        <v>6.6</v>
      </c>
      <c r="HF5" s="599">
        <v>6</v>
      </c>
      <c r="HG5" s="599"/>
      <c r="HH5" s="17">
        <f t="shared" si="143"/>
        <v>6.2</v>
      </c>
      <c r="HI5" s="18">
        <f t="shared" si="144"/>
        <v>6.2</v>
      </c>
      <c r="HJ5" s="323" t="str">
        <f t="shared" si="145"/>
        <v>6.2</v>
      </c>
      <c r="HK5" s="22" t="str">
        <f t="shared" si="146"/>
        <v>C</v>
      </c>
      <c r="HL5" s="20">
        <f t="shared" si="147"/>
        <v>2</v>
      </c>
      <c r="HM5" s="20" t="str">
        <f t="shared" si="148"/>
        <v>2.0</v>
      </c>
      <c r="HN5" s="46">
        <v>3</v>
      </c>
      <c r="HO5" s="416">
        <v>3</v>
      </c>
      <c r="HP5" s="417">
        <v>7</v>
      </c>
      <c r="HQ5" s="599">
        <v>7</v>
      </c>
      <c r="HR5" s="599"/>
      <c r="HS5" s="17">
        <f t="shared" si="149"/>
        <v>7</v>
      </c>
      <c r="HT5" s="18">
        <f t="shared" si="150"/>
        <v>7</v>
      </c>
      <c r="HU5" s="323" t="str">
        <f t="shared" si="151"/>
        <v>7.0</v>
      </c>
      <c r="HV5" s="22" t="str">
        <f t="shared" si="152"/>
        <v>B</v>
      </c>
      <c r="HW5" s="20">
        <f t="shared" si="153"/>
        <v>3</v>
      </c>
      <c r="HX5" s="20" t="str">
        <f t="shared" si="154"/>
        <v>3.0</v>
      </c>
      <c r="HY5" s="46">
        <v>2</v>
      </c>
      <c r="HZ5" s="416">
        <v>2</v>
      </c>
      <c r="IA5" s="417">
        <v>7</v>
      </c>
      <c r="IB5" s="599">
        <v>7</v>
      </c>
      <c r="IC5" s="599"/>
      <c r="ID5" s="17">
        <f t="shared" si="155"/>
        <v>7</v>
      </c>
      <c r="IE5" s="18">
        <f t="shared" si="156"/>
        <v>7</v>
      </c>
      <c r="IF5" s="323" t="str">
        <f t="shared" si="157"/>
        <v>7.0</v>
      </c>
      <c r="IG5" s="22" t="str">
        <f t="shared" si="158"/>
        <v>B</v>
      </c>
      <c r="IH5" s="20">
        <f t="shared" si="159"/>
        <v>3</v>
      </c>
      <c r="II5" s="20" t="str">
        <f t="shared" si="160"/>
        <v>3.0</v>
      </c>
      <c r="IJ5" s="46">
        <v>3</v>
      </c>
      <c r="IK5" s="416">
        <v>3</v>
      </c>
      <c r="IL5" s="417">
        <v>8</v>
      </c>
      <c r="IM5" s="599">
        <v>7</v>
      </c>
      <c r="IN5" s="599"/>
      <c r="IO5" s="17">
        <f t="shared" si="161"/>
        <v>7.4</v>
      </c>
      <c r="IP5" s="18">
        <f t="shared" si="162"/>
        <v>7.4</v>
      </c>
      <c r="IQ5" s="323" t="str">
        <f t="shared" si="163"/>
        <v>7.4</v>
      </c>
      <c r="IR5" s="22" t="str">
        <f t="shared" si="164"/>
        <v>B</v>
      </c>
      <c r="IS5" s="20">
        <f t="shared" si="165"/>
        <v>3</v>
      </c>
      <c r="IT5" s="20" t="str">
        <f t="shared" si="166"/>
        <v>3.0</v>
      </c>
      <c r="IU5" s="46">
        <v>1</v>
      </c>
      <c r="IV5" s="416">
        <v>1</v>
      </c>
      <c r="IW5" s="1167">
        <f t="shared" si="167"/>
        <v>7.1</v>
      </c>
      <c r="IX5" s="22" t="str">
        <f t="shared" si="168"/>
        <v>B</v>
      </c>
      <c r="IY5" s="20">
        <f t="shared" si="169"/>
        <v>3</v>
      </c>
      <c r="IZ5" s="20" t="str">
        <f t="shared" si="170"/>
        <v>3.0</v>
      </c>
      <c r="JA5" s="743">
        <v>4</v>
      </c>
      <c r="JB5" s="416">
        <v>4</v>
      </c>
      <c r="JC5" s="585">
        <v>7.2</v>
      </c>
      <c r="JD5" s="65">
        <v>7</v>
      </c>
      <c r="JE5" s="65"/>
      <c r="JF5" s="17">
        <f t="shared" si="171"/>
        <v>7.1</v>
      </c>
      <c r="JG5" s="18">
        <f t="shared" si="172"/>
        <v>7.1</v>
      </c>
      <c r="JH5" s="1028" t="str">
        <f t="shared" si="173"/>
        <v>7.1</v>
      </c>
      <c r="JI5" s="22" t="str">
        <f t="shared" si="174"/>
        <v>B</v>
      </c>
      <c r="JJ5" s="20">
        <f t="shared" si="175"/>
        <v>3</v>
      </c>
      <c r="JK5" s="20" t="str">
        <f t="shared" si="176"/>
        <v>3.0</v>
      </c>
      <c r="JL5" s="46">
        <v>2</v>
      </c>
      <c r="JM5" s="416">
        <v>2</v>
      </c>
      <c r="JN5" s="417">
        <v>8</v>
      </c>
      <c r="JO5" s="337">
        <v>8</v>
      </c>
      <c r="JP5" s="337"/>
      <c r="JQ5" s="17">
        <f t="shared" si="177"/>
        <v>8</v>
      </c>
      <c r="JR5" s="18">
        <f t="shared" si="178"/>
        <v>8</v>
      </c>
      <c r="JS5" s="323" t="str">
        <f t="shared" si="81"/>
        <v>8.0</v>
      </c>
      <c r="JT5" s="22" t="str">
        <f t="shared" si="179"/>
        <v>B+</v>
      </c>
      <c r="JU5" s="20">
        <f t="shared" si="180"/>
        <v>3.5</v>
      </c>
      <c r="JV5" s="20" t="str">
        <f t="shared" si="181"/>
        <v>3.5</v>
      </c>
      <c r="JW5" s="46">
        <v>1</v>
      </c>
      <c r="JX5" s="416">
        <v>1</v>
      </c>
      <c r="JY5" s="1167">
        <f t="shared" si="182"/>
        <v>7.5</v>
      </c>
      <c r="JZ5" s="22" t="str">
        <f t="shared" si="183"/>
        <v>B</v>
      </c>
      <c r="KA5" s="20">
        <f t="shared" si="184"/>
        <v>3</v>
      </c>
      <c r="KB5" s="20" t="str">
        <f t="shared" si="185"/>
        <v>3.0</v>
      </c>
      <c r="KC5" s="743">
        <v>3</v>
      </c>
      <c r="KD5" s="416">
        <v>3</v>
      </c>
      <c r="KE5" s="515">
        <f t="shared" si="85"/>
        <v>24</v>
      </c>
      <c r="KF5" s="35">
        <f t="shared" si="86"/>
        <v>2.4791666666666665</v>
      </c>
      <c r="KG5" s="36" t="str">
        <f t="shared" si="186"/>
        <v>2.48</v>
      </c>
      <c r="KH5" s="37" t="str">
        <f t="shared" si="187"/>
        <v>Lên lớp</v>
      </c>
      <c r="KI5" s="501">
        <f t="shared" si="87"/>
        <v>57</v>
      </c>
      <c r="KJ5" s="690">
        <f t="shared" si="88"/>
        <v>2.4736842105263159</v>
      </c>
      <c r="KK5" s="36" t="str">
        <f t="shared" si="188"/>
        <v>2.47</v>
      </c>
      <c r="KL5" s="290">
        <f t="shared" si="89"/>
        <v>24</v>
      </c>
      <c r="KM5" s="291">
        <f t="shared" si="90"/>
        <v>2.4791666666666665</v>
      </c>
      <c r="KN5" s="679">
        <f t="shared" si="91"/>
        <v>57</v>
      </c>
      <c r="KO5" s="680">
        <f t="shared" si="92"/>
        <v>2.4736842105263159</v>
      </c>
      <c r="KP5" s="37" t="str">
        <f t="shared" si="189"/>
        <v>Lên lớp</v>
      </c>
      <c r="KR5" s="417">
        <v>7</v>
      </c>
      <c r="KS5" s="65">
        <v>5</v>
      </c>
      <c r="KT5" s="65"/>
      <c r="KU5" s="17">
        <f t="shared" si="190"/>
        <v>5.8</v>
      </c>
      <c r="KV5" s="18">
        <f t="shared" si="191"/>
        <v>5.8</v>
      </c>
      <c r="KW5" s="1028" t="str">
        <f t="shared" si="192"/>
        <v>5.8</v>
      </c>
      <c r="KX5" s="22" t="str">
        <f t="shared" si="193"/>
        <v>C</v>
      </c>
      <c r="KY5" s="20">
        <f t="shared" si="194"/>
        <v>2</v>
      </c>
      <c r="KZ5" s="20" t="str">
        <f t="shared" si="195"/>
        <v>2.0</v>
      </c>
      <c r="LA5" s="46">
        <v>2</v>
      </c>
      <c r="LB5" s="416">
        <v>2</v>
      </c>
      <c r="LC5" s="417">
        <v>7.7</v>
      </c>
      <c r="LD5" s="65">
        <v>7</v>
      </c>
      <c r="LE5" s="65"/>
      <c r="LF5" s="17">
        <f t="shared" si="196"/>
        <v>7.3</v>
      </c>
      <c r="LG5" s="18">
        <f t="shared" si="197"/>
        <v>7.3</v>
      </c>
      <c r="LH5" s="323" t="str">
        <f t="shared" si="198"/>
        <v>7.3</v>
      </c>
      <c r="LI5" s="22" t="str">
        <f t="shared" si="199"/>
        <v>B</v>
      </c>
      <c r="LJ5" s="20">
        <f t="shared" si="200"/>
        <v>3</v>
      </c>
      <c r="LK5" s="20" t="str">
        <f t="shared" si="201"/>
        <v>3.0</v>
      </c>
      <c r="LL5" s="46">
        <v>1</v>
      </c>
      <c r="LM5" s="95">
        <v>1</v>
      </c>
      <c r="LN5" s="1167">
        <f t="shared" si="202"/>
        <v>6.4</v>
      </c>
      <c r="LO5" s="22" t="str">
        <f t="shared" si="203"/>
        <v>C</v>
      </c>
      <c r="LP5" s="20">
        <f t="shared" si="204"/>
        <v>2</v>
      </c>
      <c r="LQ5" s="20" t="str">
        <f t="shared" si="205"/>
        <v>2.0</v>
      </c>
      <c r="LR5" s="743">
        <v>3</v>
      </c>
      <c r="LS5" s="416">
        <v>3</v>
      </c>
      <c r="LT5" s="17">
        <v>7.4</v>
      </c>
      <c r="LU5" s="65">
        <v>7</v>
      </c>
      <c r="LV5" s="65"/>
      <c r="LW5" s="17">
        <f t="shared" si="206"/>
        <v>7.2</v>
      </c>
      <c r="LX5" s="18">
        <f t="shared" si="207"/>
        <v>7.2</v>
      </c>
      <c r="LY5" s="1028" t="str">
        <f t="shared" si="208"/>
        <v>7.2</v>
      </c>
      <c r="LZ5" s="22" t="str">
        <f t="shared" si="209"/>
        <v>B</v>
      </c>
      <c r="MA5" s="20">
        <f t="shared" si="210"/>
        <v>3</v>
      </c>
      <c r="MB5" s="20" t="str">
        <f t="shared" si="211"/>
        <v>3.0</v>
      </c>
      <c r="MC5" s="46">
        <v>2</v>
      </c>
      <c r="MD5" s="416">
        <v>2</v>
      </c>
      <c r="ME5" s="417">
        <v>7.4</v>
      </c>
      <c r="MF5" s="65">
        <v>9</v>
      </c>
      <c r="MG5" s="65"/>
      <c r="MH5" s="17">
        <f t="shared" si="212"/>
        <v>8.4</v>
      </c>
      <c r="MI5" s="18">
        <f t="shared" si="213"/>
        <v>8.4</v>
      </c>
      <c r="MJ5" s="1028" t="str">
        <f t="shared" si="214"/>
        <v>8.4</v>
      </c>
      <c r="MK5" s="22" t="str">
        <f t="shared" si="215"/>
        <v>B+</v>
      </c>
      <c r="ML5" s="20">
        <f t="shared" si="216"/>
        <v>3.5</v>
      </c>
      <c r="MM5" s="20" t="str">
        <f t="shared" si="217"/>
        <v>3.5</v>
      </c>
      <c r="MN5" s="46">
        <v>3</v>
      </c>
      <c r="MO5" s="416">
        <v>3</v>
      </c>
      <c r="MP5" s="660">
        <v>7.9</v>
      </c>
      <c r="MQ5" s="65">
        <v>7</v>
      </c>
      <c r="MR5" s="65"/>
      <c r="MS5" s="17">
        <f t="shared" si="218"/>
        <v>7.4</v>
      </c>
      <c r="MT5" s="18">
        <f t="shared" si="219"/>
        <v>7.4</v>
      </c>
      <c r="MU5" s="1028" t="str">
        <f t="shared" si="220"/>
        <v>7.4</v>
      </c>
      <c r="MV5" s="22" t="str">
        <f t="shared" si="221"/>
        <v>B</v>
      </c>
      <c r="MW5" s="20">
        <f t="shared" si="222"/>
        <v>3</v>
      </c>
      <c r="MX5" s="20" t="str">
        <f t="shared" si="223"/>
        <v>3.0</v>
      </c>
      <c r="MY5" s="46">
        <v>3</v>
      </c>
      <c r="MZ5" s="416">
        <v>3</v>
      </c>
      <c r="NA5" s="417">
        <v>6</v>
      </c>
      <c r="NB5" s="65">
        <v>7</v>
      </c>
      <c r="NC5" s="65"/>
      <c r="ND5" s="17">
        <f t="shared" si="224"/>
        <v>6.6</v>
      </c>
      <c r="NE5" s="18">
        <f t="shared" si="225"/>
        <v>6.6</v>
      </c>
      <c r="NF5" s="323" t="str">
        <f t="shared" si="226"/>
        <v>6.6</v>
      </c>
      <c r="NG5" s="22" t="str">
        <f t="shared" si="227"/>
        <v>C+</v>
      </c>
      <c r="NH5" s="20">
        <f t="shared" si="228"/>
        <v>2.5</v>
      </c>
      <c r="NI5" s="20" t="str">
        <f t="shared" si="229"/>
        <v>2.5</v>
      </c>
      <c r="NJ5" s="46">
        <v>1</v>
      </c>
      <c r="NK5" s="416">
        <v>1</v>
      </c>
      <c r="NL5" s="1167">
        <f t="shared" si="230"/>
        <v>7.2</v>
      </c>
      <c r="NM5" s="22" t="str">
        <f t="shared" si="231"/>
        <v>B</v>
      </c>
      <c r="NN5" s="20">
        <f t="shared" si="232"/>
        <v>3</v>
      </c>
      <c r="NO5" s="20" t="str">
        <f t="shared" si="233"/>
        <v>3.0</v>
      </c>
      <c r="NP5" s="743">
        <v>4</v>
      </c>
      <c r="NQ5" s="416">
        <v>4</v>
      </c>
      <c r="NR5" s="417">
        <v>8.6999999999999993</v>
      </c>
      <c r="NS5" s="65">
        <v>9</v>
      </c>
      <c r="NT5" s="65"/>
      <c r="NU5" s="17">
        <f t="shared" si="234"/>
        <v>8.9</v>
      </c>
      <c r="NV5" s="18">
        <f t="shared" si="235"/>
        <v>8.9</v>
      </c>
      <c r="NW5" s="1028" t="str">
        <f t="shared" si="236"/>
        <v>8.9</v>
      </c>
      <c r="NX5" s="22" t="str">
        <f t="shared" si="237"/>
        <v>A</v>
      </c>
      <c r="NY5" s="20">
        <f t="shared" si="238"/>
        <v>4</v>
      </c>
      <c r="NZ5" s="20" t="str">
        <f t="shared" si="239"/>
        <v>4.0</v>
      </c>
      <c r="OA5" s="46">
        <v>4</v>
      </c>
      <c r="OB5" s="416">
        <v>4</v>
      </c>
      <c r="OC5" s="417">
        <v>7.3</v>
      </c>
      <c r="OD5" s="65">
        <v>7</v>
      </c>
      <c r="OE5" s="65"/>
      <c r="OF5" s="17">
        <f t="shared" si="240"/>
        <v>7.1</v>
      </c>
      <c r="OG5" s="18">
        <f t="shared" si="241"/>
        <v>7.1</v>
      </c>
      <c r="OH5" s="323" t="str">
        <f t="shared" si="242"/>
        <v>7.1</v>
      </c>
      <c r="OI5" s="22" t="str">
        <f t="shared" si="243"/>
        <v>B</v>
      </c>
      <c r="OJ5" s="20">
        <f t="shared" si="244"/>
        <v>3</v>
      </c>
      <c r="OK5" s="20" t="str">
        <f t="shared" si="245"/>
        <v>3.0</v>
      </c>
      <c r="OL5" s="46">
        <v>1</v>
      </c>
      <c r="OM5" s="95">
        <v>1</v>
      </c>
      <c r="ON5" s="1175">
        <f t="shared" si="246"/>
        <v>8.1999999999999993</v>
      </c>
      <c r="OO5" s="22" t="str">
        <f t="shared" si="247"/>
        <v>B+</v>
      </c>
      <c r="OP5" s="20">
        <f t="shared" si="248"/>
        <v>3.5</v>
      </c>
      <c r="OQ5" s="20" t="str">
        <f t="shared" si="249"/>
        <v>3.5</v>
      </c>
      <c r="OR5" s="743">
        <v>5</v>
      </c>
      <c r="OS5" s="97">
        <v>5</v>
      </c>
      <c r="OT5" s="263">
        <f t="shared" si="93"/>
        <v>17</v>
      </c>
      <c r="OU5" s="35">
        <f t="shared" si="94"/>
        <v>3.1764705882352939</v>
      </c>
      <c r="OV5" s="36" t="str">
        <f t="shared" si="250"/>
        <v>3.18</v>
      </c>
      <c r="OW5" s="65" t="str">
        <f t="shared" si="251"/>
        <v>Lên lớp</v>
      </c>
      <c r="OX5" s="501">
        <f t="shared" si="95"/>
        <v>74</v>
      </c>
      <c r="OY5" s="35">
        <f t="shared" si="96"/>
        <v>2.6351351351351351</v>
      </c>
      <c r="OZ5" s="36" t="str">
        <f t="shared" si="252"/>
        <v>2.64</v>
      </c>
      <c r="PA5" s="799">
        <f t="shared" si="97"/>
        <v>17</v>
      </c>
      <c r="PB5" s="800">
        <f t="shared" si="98"/>
        <v>3.1764705882352939</v>
      </c>
      <c r="PC5" s="801">
        <f t="shared" si="99"/>
        <v>74</v>
      </c>
      <c r="PD5" s="1031">
        <f t="shared" si="100"/>
        <v>6.9108108108108111</v>
      </c>
      <c r="PE5" s="802">
        <f t="shared" si="101"/>
        <v>2.6351351351351351</v>
      </c>
      <c r="PF5" s="65" t="str">
        <f t="shared" si="253"/>
        <v>Lên lớp</v>
      </c>
      <c r="PG5" s="225"/>
      <c r="PH5" s="417">
        <v>7.8</v>
      </c>
      <c r="PI5" s="599">
        <v>7</v>
      </c>
      <c r="PJ5" s="599"/>
      <c r="PK5" s="17">
        <f t="shared" si="254"/>
        <v>7.3</v>
      </c>
      <c r="PL5" s="18">
        <f t="shared" si="255"/>
        <v>7.3</v>
      </c>
      <c r="PM5" s="1028" t="str">
        <f t="shared" si="256"/>
        <v>7.3</v>
      </c>
      <c r="PN5" s="22" t="str">
        <f t="shared" si="257"/>
        <v>B</v>
      </c>
      <c r="PO5" s="20">
        <f t="shared" si="258"/>
        <v>3</v>
      </c>
      <c r="PP5" s="20" t="str">
        <f t="shared" si="259"/>
        <v>3.0</v>
      </c>
      <c r="PQ5" s="46">
        <v>4</v>
      </c>
      <c r="PR5" s="416">
        <v>4</v>
      </c>
      <c r="PS5" s="417">
        <v>8.6999999999999993</v>
      </c>
      <c r="PT5" s="65">
        <v>9</v>
      </c>
      <c r="PU5" s="65"/>
      <c r="PV5" s="17">
        <f t="shared" si="260"/>
        <v>8.9</v>
      </c>
      <c r="PW5" s="18">
        <f t="shared" si="261"/>
        <v>8.9</v>
      </c>
      <c r="PX5" s="1028" t="str">
        <f t="shared" si="262"/>
        <v>8.9</v>
      </c>
      <c r="PY5" s="22" t="str">
        <f t="shared" si="263"/>
        <v>A</v>
      </c>
      <c r="PZ5" s="20">
        <f t="shared" si="264"/>
        <v>4</v>
      </c>
      <c r="QA5" s="20" t="str">
        <f t="shared" si="265"/>
        <v>4.0</v>
      </c>
      <c r="QB5" s="46">
        <v>2</v>
      </c>
      <c r="QC5" s="416">
        <v>2</v>
      </c>
      <c r="QD5" s="417">
        <v>8</v>
      </c>
      <c r="QE5" s="599">
        <v>9</v>
      </c>
      <c r="QF5" s="599"/>
      <c r="QG5" s="17">
        <f t="shared" si="266"/>
        <v>8.6</v>
      </c>
      <c r="QH5" s="18">
        <f t="shared" si="267"/>
        <v>8.6</v>
      </c>
      <c r="QI5" s="1028" t="str">
        <f t="shared" si="268"/>
        <v>8.6</v>
      </c>
      <c r="QJ5" s="22" t="str">
        <f t="shared" si="269"/>
        <v>A</v>
      </c>
      <c r="QK5" s="20">
        <f t="shared" si="270"/>
        <v>4</v>
      </c>
      <c r="QL5" s="20" t="str">
        <f t="shared" si="271"/>
        <v>4.0</v>
      </c>
      <c r="QM5" s="46">
        <v>2</v>
      </c>
      <c r="QN5" s="416">
        <v>2</v>
      </c>
      <c r="QO5" s="417">
        <v>8.4</v>
      </c>
      <c r="QP5" s="65">
        <v>6</v>
      </c>
      <c r="QQ5" s="65"/>
      <c r="QR5" s="17">
        <f t="shared" si="272"/>
        <v>7</v>
      </c>
      <c r="QS5" s="18">
        <f t="shared" si="273"/>
        <v>7</v>
      </c>
      <c r="QT5" s="1028" t="str">
        <f t="shared" si="274"/>
        <v>7.0</v>
      </c>
      <c r="QU5" s="22" t="str">
        <f t="shared" si="275"/>
        <v>B</v>
      </c>
      <c r="QV5" s="20">
        <f t="shared" si="276"/>
        <v>3</v>
      </c>
      <c r="QW5" s="20" t="str">
        <f t="shared" si="277"/>
        <v>3.0</v>
      </c>
      <c r="QX5" s="46">
        <v>2</v>
      </c>
      <c r="QY5" s="416">
        <v>2</v>
      </c>
      <c r="QZ5" s="417">
        <v>7.8</v>
      </c>
      <c r="RA5" s="599">
        <v>8</v>
      </c>
      <c r="RB5" s="599"/>
      <c r="RC5" s="17">
        <f t="shared" si="278"/>
        <v>7.9</v>
      </c>
      <c r="RD5" s="18">
        <f t="shared" si="279"/>
        <v>7.9</v>
      </c>
      <c r="RE5" s="323" t="str">
        <f t="shared" si="280"/>
        <v>7.9</v>
      </c>
      <c r="RF5" s="22" t="str">
        <f t="shared" si="281"/>
        <v>B</v>
      </c>
      <c r="RG5" s="20">
        <f t="shared" si="282"/>
        <v>3</v>
      </c>
      <c r="RH5" s="20" t="str">
        <f t="shared" si="283"/>
        <v>3.0</v>
      </c>
      <c r="RI5" s="46">
        <v>2</v>
      </c>
      <c r="RJ5" s="416">
        <v>2</v>
      </c>
      <c r="RK5" s="660">
        <v>7.8</v>
      </c>
      <c r="RL5" s="65">
        <v>7</v>
      </c>
      <c r="RM5" s="65"/>
      <c r="RN5" s="17">
        <f t="shared" si="284"/>
        <v>7.3</v>
      </c>
      <c r="RO5" s="18">
        <f t="shared" si="285"/>
        <v>7.3</v>
      </c>
      <c r="RP5" s="323" t="str">
        <f t="shared" si="286"/>
        <v>7.3</v>
      </c>
      <c r="RQ5" s="22" t="str">
        <f t="shared" si="287"/>
        <v>B</v>
      </c>
      <c r="RR5" s="20">
        <f t="shared" si="288"/>
        <v>3</v>
      </c>
      <c r="RS5" s="20" t="str">
        <f t="shared" si="289"/>
        <v>3.0</v>
      </c>
      <c r="RT5" s="46">
        <v>2</v>
      </c>
      <c r="RU5" s="416">
        <v>2</v>
      </c>
      <c r="RV5" s="585">
        <v>7.3</v>
      </c>
      <c r="RW5" s="599">
        <v>7</v>
      </c>
      <c r="RX5" s="599"/>
      <c r="RY5" s="17">
        <f t="shared" si="290"/>
        <v>7.1</v>
      </c>
      <c r="RZ5" s="18">
        <f t="shared" si="291"/>
        <v>7.1</v>
      </c>
      <c r="SA5" s="323" t="str">
        <f t="shared" si="292"/>
        <v>7.1</v>
      </c>
      <c r="SB5" s="22" t="str">
        <f t="shared" si="293"/>
        <v>B</v>
      </c>
      <c r="SC5" s="20">
        <f t="shared" si="294"/>
        <v>3</v>
      </c>
      <c r="SD5" s="20" t="str">
        <f t="shared" si="295"/>
        <v>3.0</v>
      </c>
      <c r="SE5" s="46">
        <v>4</v>
      </c>
      <c r="SF5" s="416">
        <v>4</v>
      </c>
      <c r="SG5" s="515">
        <f t="shared" si="296"/>
        <v>18</v>
      </c>
      <c r="SH5" s="35">
        <f t="shared" si="297"/>
        <v>3.2222222222222223</v>
      </c>
      <c r="SI5" s="36" t="str">
        <f t="shared" si="298"/>
        <v>3.22</v>
      </c>
      <c r="SJ5" s="65" t="str">
        <f t="shared" si="299"/>
        <v>Lên lớp</v>
      </c>
      <c r="SK5" s="501">
        <f t="shared" si="300"/>
        <v>92</v>
      </c>
      <c r="SL5" s="35">
        <f t="shared" si="102"/>
        <v>2.75</v>
      </c>
      <c r="SM5" s="36" t="str">
        <f t="shared" si="301"/>
        <v>2.75</v>
      </c>
      <c r="SN5" s="799">
        <f t="shared" si="302"/>
        <v>18</v>
      </c>
      <c r="SO5" s="1105">
        <f t="shared" si="303"/>
        <v>7.6111111111111107</v>
      </c>
      <c r="SP5" s="800">
        <f t="shared" si="304"/>
        <v>3.2222222222222223</v>
      </c>
      <c r="SQ5" s="801">
        <f t="shared" si="305"/>
        <v>92</v>
      </c>
      <c r="SR5" s="1107">
        <f t="shared" si="306"/>
        <v>7.0478260869565226</v>
      </c>
      <c r="SS5" s="802">
        <f t="shared" si="307"/>
        <v>2.75</v>
      </c>
      <c r="ST5" s="65" t="str">
        <f t="shared" si="308"/>
        <v>Lên lớp</v>
      </c>
      <c r="SU5" s="454"/>
      <c r="SV5" s="585">
        <v>8.1999999999999993</v>
      </c>
      <c r="SW5" s="588">
        <v>7.7</v>
      </c>
      <c r="SX5" s="1183">
        <f t="shared" si="309"/>
        <v>8</v>
      </c>
      <c r="SY5" s="337">
        <v>7.4</v>
      </c>
      <c r="SZ5" s="1145">
        <f t="shared" si="310"/>
        <v>7.6</v>
      </c>
      <c r="TA5" s="1189" t="str">
        <f t="shared" si="311"/>
        <v>7.6</v>
      </c>
      <c r="TB5" s="1147" t="str">
        <f t="shared" si="312"/>
        <v>B</v>
      </c>
      <c r="TC5" s="1149">
        <f t="shared" si="313"/>
        <v>3</v>
      </c>
      <c r="TD5" s="1149" t="str">
        <f t="shared" si="314"/>
        <v>3.0</v>
      </c>
      <c r="TE5" s="1151">
        <v>5</v>
      </c>
      <c r="TF5" s="416">
        <v>5</v>
      </c>
      <c r="TG5" s="289">
        <f t="shared" si="315"/>
        <v>5</v>
      </c>
      <c r="TH5" s="35">
        <f t="shared" si="316"/>
        <v>3</v>
      </c>
      <c r="TI5" s="36" t="str">
        <f t="shared" si="317"/>
        <v>3.00</v>
      </c>
      <c r="TJ5" s="1163" t="str">
        <f t="shared" si="318"/>
        <v>Lên lớp</v>
      </c>
      <c r="TK5" s="290">
        <f t="shared" si="319"/>
        <v>5</v>
      </c>
      <c r="TL5" s="291">
        <f xml:space="preserve"> (TC5*TF5)/TK5</f>
        <v>3</v>
      </c>
    </row>
    <row r="6" spans="1:533" ht="18.75" customHeight="1">
      <c r="A6" s="108">
        <v>8</v>
      </c>
      <c r="B6" s="127" t="s">
        <v>251</v>
      </c>
      <c r="C6" s="65" t="s">
        <v>286</v>
      </c>
      <c r="D6" s="128" t="s">
        <v>259</v>
      </c>
      <c r="E6" s="129" t="s">
        <v>29</v>
      </c>
      <c r="F6" s="125"/>
      <c r="G6" s="131" t="s">
        <v>207</v>
      </c>
      <c r="H6" s="131" t="s">
        <v>8</v>
      </c>
      <c r="I6" s="780" t="s">
        <v>395</v>
      </c>
      <c r="J6" s="784">
        <v>6.5</v>
      </c>
      <c r="K6" s="1039" t="str">
        <f t="shared" si="0"/>
        <v>6.5</v>
      </c>
      <c r="L6" s="465" t="str">
        <f t="shared" si="1"/>
        <v>C+</v>
      </c>
      <c r="M6" s="466">
        <f t="shared" si="2"/>
        <v>2.5</v>
      </c>
      <c r="N6" s="738">
        <v>7.6</v>
      </c>
      <c r="O6" s="1039" t="str">
        <f t="shared" si="3"/>
        <v>7.6</v>
      </c>
      <c r="P6" s="465" t="str">
        <f t="shared" si="103"/>
        <v>B</v>
      </c>
      <c r="Q6" s="466">
        <f t="shared" si="104"/>
        <v>3</v>
      </c>
      <c r="R6" s="12">
        <v>7.7</v>
      </c>
      <c r="S6" s="13">
        <v>8</v>
      </c>
      <c r="T6" s="14"/>
      <c r="U6" s="11">
        <f t="shared" si="4"/>
        <v>7.9</v>
      </c>
      <c r="V6" s="16">
        <f t="shared" si="5"/>
        <v>7.9</v>
      </c>
      <c r="W6" s="1039" t="str">
        <f t="shared" si="6"/>
        <v>7.9</v>
      </c>
      <c r="X6" s="22" t="str">
        <f t="shared" si="7"/>
        <v>B</v>
      </c>
      <c r="Y6" s="20">
        <f t="shared" si="8"/>
        <v>3</v>
      </c>
      <c r="Z6" s="39" t="str">
        <f t="shared" si="9"/>
        <v>3.0</v>
      </c>
      <c r="AA6" s="69">
        <v>2</v>
      </c>
      <c r="AB6" s="92">
        <v>2</v>
      </c>
      <c r="AC6" s="12">
        <v>7.7</v>
      </c>
      <c r="AD6" s="13">
        <v>7</v>
      </c>
      <c r="AE6" s="14"/>
      <c r="AF6" s="11">
        <f t="shared" si="10"/>
        <v>7.3</v>
      </c>
      <c r="AG6" s="16">
        <f t="shared" si="11"/>
        <v>7.3</v>
      </c>
      <c r="AH6" s="327" t="str">
        <f t="shared" si="12"/>
        <v>7.3</v>
      </c>
      <c r="AI6" s="22" t="str">
        <f t="shared" si="13"/>
        <v>B</v>
      </c>
      <c r="AJ6" s="20">
        <f t="shared" si="14"/>
        <v>3</v>
      </c>
      <c r="AK6" s="39" t="str">
        <f t="shared" si="15"/>
        <v>3.0</v>
      </c>
      <c r="AL6" s="8">
        <v>3</v>
      </c>
      <c r="AM6" s="92">
        <v>3</v>
      </c>
      <c r="AN6" s="27">
        <v>5.2</v>
      </c>
      <c r="AO6" s="28">
        <v>6</v>
      </c>
      <c r="AP6" s="14"/>
      <c r="AQ6" s="11">
        <f t="shared" si="16"/>
        <v>5.7</v>
      </c>
      <c r="AR6" s="16">
        <f t="shared" si="17"/>
        <v>5.7</v>
      </c>
      <c r="AS6" s="327" t="str">
        <f t="shared" si="105"/>
        <v>5.7</v>
      </c>
      <c r="AT6" s="22" t="str">
        <f t="shared" si="18"/>
        <v>C</v>
      </c>
      <c r="AU6" s="20">
        <f t="shared" si="19"/>
        <v>2</v>
      </c>
      <c r="AV6" s="39" t="str">
        <f t="shared" si="20"/>
        <v>2.0</v>
      </c>
      <c r="AW6" s="8">
        <v>3</v>
      </c>
      <c r="AX6" s="95">
        <v>3</v>
      </c>
      <c r="AY6" s="27">
        <v>6.3</v>
      </c>
      <c r="AZ6" s="28">
        <v>8</v>
      </c>
      <c r="BA6" s="29"/>
      <c r="BB6" s="11">
        <f t="shared" si="21"/>
        <v>7.3</v>
      </c>
      <c r="BC6" s="16">
        <f t="shared" si="22"/>
        <v>7.3</v>
      </c>
      <c r="BD6" s="327" t="str">
        <f t="shared" si="23"/>
        <v>7.3</v>
      </c>
      <c r="BE6" s="22" t="str">
        <f t="shared" si="24"/>
        <v>B</v>
      </c>
      <c r="BF6" s="20">
        <f t="shared" si="25"/>
        <v>3</v>
      </c>
      <c r="BG6" s="39" t="str">
        <f t="shared" si="26"/>
        <v>3.0</v>
      </c>
      <c r="BH6" s="46">
        <v>3</v>
      </c>
      <c r="BI6" s="92">
        <v>3</v>
      </c>
      <c r="BJ6" s="12">
        <v>7.3</v>
      </c>
      <c r="BK6" s="13">
        <v>8</v>
      </c>
      <c r="BL6" s="14"/>
      <c r="BM6" s="11">
        <f t="shared" si="27"/>
        <v>7.7</v>
      </c>
      <c r="BN6" s="16">
        <f t="shared" si="28"/>
        <v>7.7</v>
      </c>
      <c r="BO6" s="327" t="str">
        <f t="shared" si="29"/>
        <v>7.7</v>
      </c>
      <c r="BP6" s="22" t="str">
        <f t="shared" si="30"/>
        <v>B</v>
      </c>
      <c r="BQ6" s="20">
        <f t="shared" si="31"/>
        <v>3</v>
      </c>
      <c r="BR6" s="39" t="str">
        <f t="shared" si="32"/>
        <v>3.0</v>
      </c>
      <c r="BS6" s="46">
        <v>5</v>
      </c>
      <c r="BT6" s="92">
        <v>5</v>
      </c>
      <c r="BU6" s="289">
        <f t="shared" si="33"/>
        <v>16</v>
      </c>
      <c r="BV6" s="35">
        <f t="shared" si="34"/>
        <v>2.8125</v>
      </c>
      <c r="BW6" s="36" t="str">
        <f t="shared" si="35"/>
        <v>2.81</v>
      </c>
      <c r="BX6" s="37" t="str">
        <f t="shared" si="36"/>
        <v>Lên lớp</v>
      </c>
      <c r="BY6" s="290">
        <f t="shared" si="37"/>
        <v>16</v>
      </c>
      <c r="BZ6" s="291">
        <f t="shared" si="38"/>
        <v>2.8125</v>
      </c>
      <c r="CA6" s="37" t="str">
        <f t="shared" si="39"/>
        <v>Lên lớp</v>
      </c>
      <c r="CB6" s="391"/>
      <c r="CC6" s="417">
        <v>8</v>
      </c>
      <c r="CD6" s="337">
        <v>7.3</v>
      </c>
      <c r="CE6" s="45"/>
      <c r="CF6" s="17">
        <f t="shared" si="40"/>
        <v>7.6</v>
      </c>
      <c r="CG6" s="18">
        <f t="shared" si="41"/>
        <v>7.6</v>
      </c>
      <c r="CH6" s="323" t="str">
        <f t="shared" si="42"/>
        <v>7.6</v>
      </c>
      <c r="CI6" s="22" t="str">
        <f t="shared" si="43"/>
        <v>B</v>
      </c>
      <c r="CJ6" s="20">
        <f t="shared" si="44"/>
        <v>3</v>
      </c>
      <c r="CK6" s="20" t="str">
        <f t="shared" si="45"/>
        <v>3.0</v>
      </c>
      <c r="CL6" s="46">
        <v>2</v>
      </c>
      <c r="CM6" s="416">
        <v>2</v>
      </c>
      <c r="CN6" s="417">
        <v>7</v>
      </c>
      <c r="CO6" s="65">
        <v>8</v>
      </c>
      <c r="CP6" s="45"/>
      <c r="CQ6" s="17">
        <f t="shared" si="46"/>
        <v>7.6</v>
      </c>
      <c r="CR6" s="18">
        <f t="shared" si="47"/>
        <v>7.6</v>
      </c>
      <c r="CS6" s="323" t="str">
        <f t="shared" si="48"/>
        <v>7.6</v>
      </c>
      <c r="CT6" s="22" t="str">
        <f t="shared" si="49"/>
        <v>B</v>
      </c>
      <c r="CU6" s="20">
        <f t="shared" si="50"/>
        <v>3</v>
      </c>
      <c r="CV6" s="20" t="str">
        <f t="shared" si="51"/>
        <v>3.0</v>
      </c>
      <c r="CW6" s="46">
        <v>4</v>
      </c>
      <c r="CX6" s="416">
        <v>4</v>
      </c>
      <c r="CY6" s="824">
        <v>6.2</v>
      </c>
      <c r="CZ6" s="428">
        <v>7</v>
      </c>
      <c r="DA6" s="428"/>
      <c r="DB6" s="685">
        <f t="shared" si="52"/>
        <v>6.7</v>
      </c>
      <c r="DC6" s="686">
        <f t="shared" si="53"/>
        <v>6.7</v>
      </c>
      <c r="DD6" s="1073" t="str">
        <f t="shared" si="54"/>
        <v>6.7</v>
      </c>
      <c r="DE6" s="22" t="str">
        <f t="shared" si="55"/>
        <v>C+</v>
      </c>
      <c r="DF6" s="20">
        <f t="shared" si="56"/>
        <v>2.5</v>
      </c>
      <c r="DG6" s="20" t="str">
        <f t="shared" si="57"/>
        <v>2.5</v>
      </c>
      <c r="DH6" s="46">
        <v>3</v>
      </c>
      <c r="DI6" s="416">
        <v>3</v>
      </c>
      <c r="DJ6" s="417">
        <v>6.3</v>
      </c>
      <c r="DK6" s="65">
        <v>5</v>
      </c>
      <c r="DL6" s="45"/>
      <c r="DM6" s="17">
        <f t="shared" si="58"/>
        <v>5.5</v>
      </c>
      <c r="DN6" s="18">
        <f t="shared" si="59"/>
        <v>5.5</v>
      </c>
      <c r="DO6" s="323" t="str">
        <f t="shared" si="60"/>
        <v>5.5</v>
      </c>
      <c r="DP6" s="22" t="str">
        <f t="shared" si="61"/>
        <v>C</v>
      </c>
      <c r="DQ6" s="20">
        <f t="shared" si="62"/>
        <v>2</v>
      </c>
      <c r="DR6" s="20" t="str">
        <f t="shared" si="63"/>
        <v>2.0</v>
      </c>
      <c r="DS6" s="46">
        <v>3</v>
      </c>
      <c r="DT6" s="416">
        <v>3</v>
      </c>
      <c r="DU6" s="417">
        <v>6.7</v>
      </c>
      <c r="DV6" s="86">
        <v>6</v>
      </c>
      <c r="DW6" s="65"/>
      <c r="DX6" s="17">
        <f t="shared" si="64"/>
        <v>6.3</v>
      </c>
      <c r="DY6" s="18">
        <f t="shared" si="65"/>
        <v>6.3</v>
      </c>
      <c r="DZ6" s="323" t="str">
        <f t="shared" si="66"/>
        <v>6.3</v>
      </c>
      <c r="EA6" s="22" t="str">
        <f t="shared" si="67"/>
        <v>C</v>
      </c>
      <c r="EB6" s="20">
        <f t="shared" si="68"/>
        <v>2</v>
      </c>
      <c r="EC6" s="20" t="str">
        <f t="shared" si="69"/>
        <v>2.0</v>
      </c>
      <c r="ED6" s="46">
        <v>3</v>
      </c>
      <c r="EE6" s="416">
        <v>3</v>
      </c>
      <c r="EF6" s="824">
        <v>8.1</v>
      </c>
      <c r="EG6" s="428">
        <v>8</v>
      </c>
      <c r="EH6" s="428"/>
      <c r="EI6" s="685">
        <f t="shared" si="70"/>
        <v>8</v>
      </c>
      <c r="EJ6" s="686">
        <f t="shared" si="71"/>
        <v>8</v>
      </c>
      <c r="EK6" s="1073" t="str">
        <f t="shared" si="106"/>
        <v>8.0</v>
      </c>
      <c r="EL6" s="22" t="str">
        <f t="shared" si="72"/>
        <v>B+</v>
      </c>
      <c r="EM6" s="20">
        <f t="shared" si="73"/>
        <v>3.5</v>
      </c>
      <c r="EN6" s="20" t="str">
        <f t="shared" si="74"/>
        <v>3.5</v>
      </c>
      <c r="EO6" s="46">
        <v>2</v>
      </c>
      <c r="EP6" s="416">
        <v>2</v>
      </c>
      <c r="EQ6" s="515">
        <f t="shared" si="75"/>
        <v>17</v>
      </c>
      <c r="ER6" s="35">
        <f t="shared" si="76"/>
        <v>2.6176470588235294</v>
      </c>
      <c r="ES6" s="36" t="str">
        <f t="shared" si="77"/>
        <v>2.62</v>
      </c>
      <c r="ET6" s="86" t="str">
        <f t="shared" si="107"/>
        <v>Lên lớp</v>
      </c>
      <c r="EU6" s="501">
        <f t="shared" si="108"/>
        <v>33</v>
      </c>
      <c r="EV6" s="35">
        <f t="shared" si="109"/>
        <v>2.7121212121212119</v>
      </c>
      <c r="EW6" s="36" t="str">
        <f t="shared" si="110"/>
        <v>2.71</v>
      </c>
      <c r="EX6" s="530">
        <f t="shared" si="111"/>
        <v>33</v>
      </c>
      <c r="EY6" s="502">
        <f t="shared" si="78"/>
        <v>2.7121212121212119</v>
      </c>
      <c r="EZ6" s="503" t="str">
        <f t="shared" si="112"/>
        <v>Lên lớp</v>
      </c>
      <c r="FA6" s="225"/>
      <c r="FB6" s="417">
        <v>7.6</v>
      </c>
      <c r="FC6" s="604">
        <v>0</v>
      </c>
      <c r="FD6" s="599">
        <v>8</v>
      </c>
      <c r="FE6" s="17">
        <f t="shared" si="113"/>
        <v>3</v>
      </c>
      <c r="FF6" s="18">
        <f t="shared" si="114"/>
        <v>7.8</v>
      </c>
      <c r="FG6" s="1028" t="str">
        <f t="shared" si="115"/>
        <v>7.8</v>
      </c>
      <c r="FH6" s="22" t="str">
        <f t="shared" si="116"/>
        <v>B</v>
      </c>
      <c r="FI6" s="20">
        <f t="shared" si="117"/>
        <v>3</v>
      </c>
      <c r="FJ6" s="20" t="str">
        <f t="shared" si="118"/>
        <v>3.0</v>
      </c>
      <c r="FK6" s="46">
        <v>4</v>
      </c>
      <c r="FL6" s="97">
        <v>4</v>
      </c>
      <c r="FM6" s="406">
        <v>8</v>
      </c>
      <c r="FN6" s="65">
        <v>8</v>
      </c>
      <c r="FO6" s="65"/>
      <c r="FP6" s="17">
        <f t="shared" si="119"/>
        <v>8</v>
      </c>
      <c r="FQ6" s="18">
        <f t="shared" si="120"/>
        <v>8</v>
      </c>
      <c r="FR6" s="323" t="str">
        <f t="shared" si="121"/>
        <v>8.0</v>
      </c>
      <c r="FS6" s="22" t="str">
        <f t="shared" si="122"/>
        <v>B+</v>
      </c>
      <c r="FT6" s="20">
        <f t="shared" si="123"/>
        <v>3.5</v>
      </c>
      <c r="FU6" s="20" t="str">
        <f t="shared" si="124"/>
        <v>3.5</v>
      </c>
      <c r="FV6" s="46">
        <v>2</v>
      </c>
      <c r="FW6" s="416">
        <v>2</v>
      </c>
      <c r="FX6" s="417">
        <v>5</v>
      </c>
      <c r="FY6" s="65">
        <v>9</v>
      </c>
      <c r="FZ6" s="65"/>
      <c r="GA6" s="17">
        <f t="shared" si="125"/>
        <v>7.4</v>
      </c>
      <c r="GB6" s="18">
        <f t="shared" si="126"/>
        <v>7.4</v>
      </c>
      <c r="GC6" s="1028" t="str">
        <f t="shared" si="127"/>
        <v>7.4</v>
      </c>
      <c r="GD6" s="22" t="str">
        <f t="shared" si="128"/>
        <v>B</v>
      </c>
      <c r="GE6" s="20">
        <f t="shared" si="129"/>
        <v>3</v>
      </c>
      <c r="GF6" s="20" t="str">
        <f t="shared" si="130"/>
        <v>3.0</v>
      </c>
      <c r="GG6" s="46">
        <v>2</v>
      </c>
      <c r="GH6" s="416">
        <v>2</v>
      </c>
      <c r="GI6" s="417">
        <v>7.7</v>
      </c>
      <c r="GJ6" s="599">
        <v>6</v>
      </c>
      <c r="GK6" s="599"/>
      <c r="GL6" s="17">
        <f t="shared" si="131"/>
        <v>6.7</v>
      </c>
      <c r="GM6" s="18">
        <f t="shared" si="132"/>
        <v>6.7</v>
      </c>
      <c r="GN6" s="1028" t="str">
        <f t="shared" si="133"/>
        <v>6.7</v>
      </c>
      <c r="GO6" s="22" t="str">
        <f t="shared" si="134"/>
        <v>C+</v>
      </c>
      <c r="GP6" s="20">
        <f t="shared" si="135"/>
        <v>2.5</v>
      </c>
      <c r="GQ6" s="20" t="str">
        <f t="shared" si="136"/>
        <v>2.5</v>
      </c>
      <c r="GR6" s="46">
        <v>2</v>
      </c>
      <c r="GS6" s="416">
        <v>2</v>
      </c>
      <c r="GT6" s="660">
        <v>8.1</v>
      </c>
      <c r="GU6" s="599">
        <v>6</v>
      </c>
      <c r="GV6" s="599"/>
      <c r="GW6" s="17">
        <f t="shared" si="137"/>
        <v>6.8</v>
      </c>
      <c r="GX6" s="18">
        <f t="shared" si="138"/>
        <v>6.8</v>
      </c>
      <c r="GY6" s="1028" t="str">
        <f t="shared" si="139"/>
        <v>6.8</v>
      </c>
      <c r="GZ6" s="22" t="str">
        <f t="shared" si="140"/>
        <v>C+</v>
      </c>
      <c r="HA6" s="20">
        <f t="shared" si="141"/>
        <v>2.5</v>
      </c>
      <c r="HB6" s="20" t="str">
        <f t="shared" si="142"/>
        <v>2.5</v>
      </c>
      <c r="HC6" s="46">
        <v>2</v>
      </c>
      <c r="HD6" s="416">
        <v>2</v>
      </c>
      <c r="HE6" s="417">
        <v>5</v>
      </c>
      <c r="HF6" s="599">
        <v>6</v>
      </c>
      <c r="HG6" s="599"/>
      <c r="HH6" s="17">
        <f t="shared" si="143"/>
        <v>5.6</v>
      </c>
      <c r="HI6" s="18">
        <f t="shared" si="144"/>
        <v>5.6</v>
      </c>
      <c r="HJ6" s="323" t="str">
        <f t="shared" si="145"/>
        <v>5.6</v>
      </c>
      <c r="HK6" s="22" t="str">
        <f t="shared" si="146"/>
        <v>C</v>
      </c>
      <c r="HL6" s="20">
        <f t="shared" si="147"/>
        <v>2</v>
      </c>
      <c r="HM6" s="20" t="str">
        <f t="shared" si="148"/>
        <v>2.0</v>
      </c>
      <c r="HN6" s="46">
        <v>3</v>
      </c>
      <c r="HO6" s="416">
        <v>3</v>
      </c>
      <c r="HP6" s="417">
        <v>6.4</v>
      </c>
      <c r="HQ6" s="599">
        <v>8</v>
      </c>
      <c r="HR6" s="599"/>
      <c r="HS6" s="17">
        <f t="shared" si="149"/>
        <v>7.4</v>
      </c>
      <c r="HT6" s="18">
        <f t="shared" si="150"/>
        <v>7.4</v>
      </c>
      <c r="HU6" s="323" t="str">
        <f t="shared" si="151"/>
        <v>7.4</v>
      </c>
      <c r="HV6" s="22" t="str">
        <f t="shared" si="152"/>
        <v>B</v>
      </c>
      <c r="HW6" s="20">
        <f t="shared" si="153"/>
        <v>3</v>
      </c>
      <c r="HX6" s="20" t="str">
        <f t="shared" si="154"/>
        <v>3.0</v>
      </c>
      <c r="HY6" s="46">
        <v>2</v>
      </c>
      <c r="HZ6" s="416">
        <v>2</v>
      </c>
      <c r="IA6" s="417">
        <v>5</v>
      </c>
      <c r="IB6" s="599">
        <v>4</v>
      </c>
      <c r="IC6" s="599"/>
      <c r="ID6" s="17">
        <f t="shared" si="155"/>
        <v>4.4000000000000004</v>
      </c>
      <c r="IE6" s="18">
        <f t="shared" si="156"/>
        <v>4.4000000000000004</v>
      </c>
      <c r="IF6" s="323" t="str">
        <f t="shared" si="157"/>
        <v>4.4</v>
      </c>
      <c r="IG6" s="22" t="str">
        <f t="shared" si="158"/>
        <v>D</v>
      </c>
      <c r="IH6" s="20">
        <f t="shared" si="159"/>
        <v>1</v>
      </c>
      <c r="II6" s="20" t="str">
        <f t="shared" si="160"/>
        <v>1.0</v>
      </c>
      <c r="IJ6" s="46">
        <v>3</v>
      </c>
      <c r="IK6" s="416">
        <v>3</v>
      </c>
      <c r="IL6" s="1082">
        <v>6.2</v>
      </c>
      <c r="IM6" s="603">
        <v>5</v>
      </c>
      <c r="IN6" s="602"/>
      <c r="IO6" s="685">
        <f t="shared" si="161"/>
        <v>5.5</v>
      </c>
      <c r="IP6" s="686">
        <f t="shared" si="162"/>
        <v>5.5</v>
      </c>
      <c r="IQ6" s="1073" t="str">
        <f t="shared" si="163"/>
        <v>5.5</v>
      </c>
      <c r="IR6" s="22" t="str">
        <f t="shared" si="164"/>
        <v>C</v>
      </c>
      <c r="IS6" s="20">
        <f t="shared" si="165"/>
        <v>2</v>
      </c>
      <c r="IT6" s="20" t="str">
        <f t="shared" si="166"/>
        <v>2.0</v>
      </c>
      <c r="IU6" s="46">
        <v>1</v>
      </c>
      <c r="IV6" s="416">
        <v>1</v>
      </c>
      <c r="IW6" s="1167">
        <f t="shared" si="167"/>
        <v>4.7</v>
      </c>
      <c r="IX6" s="22" t="str">
        <f t="shared" si="168"/>
        <v>D</v>
      </c>
      <c r="IY6" s="20">
        <f t="shared" si="169"/>
        <v>1</v>
      </c>
      <c r="IZ6" s="20" t="str">
        <f t="shared" si="170"/>
        <v>1.0</v>
      </c>
      <c r="JA6" s="743">
        <v>4</v>
      </c>
      <c r="JB6" s="416">
        <v>4</v>
      </c>
      <c r="JC6" s="585">
        <v>6.8</v>
      </c>
      <c r="JD6" s="65">
        <v>7</v>
      </c>
      <c r="JE6" s="65"/>
      <c r="JF6" s="17">
        <f t="shared" si="171"/>
        <v>6.9</v>
      </c>
      <c r="JG6" s="18">
        <f t="shared" si="172"/>
        <v>6.9</v>
      </c>
      <c r="JH6" s="1028" t="str">
        <f t="shared" si="173"/>
        <v>6.9</v>
      </c>
      <c r="JI6" s="22" t="str">
        <f t="shared" si="174"/>
        <v>C+</v>
      </c>
      <c r="JJ6" s="20">
        <f t="shared" si="175"/>
        <v>2.5</v>
      </c>
      <c r="JK6" s="20" t="str">
        <f t="shared" si="176"/>
        <v>2.5</v>
      </c>
      <c r="JL6" s="46">
        <v>2</v>
      </c>
      <c r="JM6" s="416">
        <v>2</v>
      </c>
      <c r="JN6" s="417">
        <v>7.5</v>
      </c>
      <c r="JO6" s="337">
        <v>6.6</v>
      </c>
      <c r="JP6" s="337"/>
      <c r="JQ6" s="17">
        <f t="shared" si="177"/>
        <v>7</v>
      </c>
      <c r="JR6" s="18">
        <f t="shared" si="178"/>
        <v>7</v>
      </c>
      <c r="JS6" s="323" t="str">
        <f t="shared" si="81"/>
        <v>7.0</v>
      </c>
      <c r="JT6" s="22" t="str">
        <f t="shared" si="179"/>
        <v>B</v>
      </c>
      <c r="JU6" s="20">
        <f t="shared" si="180"/>
        <v>3</v>
      </c>
      <c r="JV6" s="20" t="str">
        <f t="shared" si="181"/>
        <v>3.0</v>
      </c>
      <c r="JW6" s="46">
        <v>1</v>
      </c>
      <c r="JX6" s="416">
        <v>1</v>
      </c>
      <c r="JY6" s="1167">
        <f t="shared" si="182"/>
        <v>7.4</v>
      </c>
      <c r="JZ6" s="22" t="str">
        <f t="shared" si="183"/>
        <v>B</v>
      </c>
      <c r="KA6" s="20">
        <f t="shared" si="184"/>
        <v>3</v>
      </c>
      <c r="KB6" s="20" t="str">
        <f t="shared" si="185"/>
        <v>3.0</v>
      </c>
      <c r="KC6" s="743">
        <v>3</v>
      </c>
      <c r="KD6" s="416">
        <v>3</v>
      </c>
      <c r="KE6" s="515">
        <f t="shared" si="85"/>
        <v>24</v>
      </c>
      <c r="KF6" s="35">
        <f t="shared" si="86"/>
        <v>2.5</v>
      </c>
      <c r="KG6" s="36" t="str">
        <f t="shared" si="186"/>
        <v>2.50</v>
      </c>
      <c r="KH6" s="37" t="str">
        <f t="shared" si="187"/>
        <v>Lên lớp</v>
      </c>
      <c r="KI6" s="501">
        <f t="shared" si="87"/>
        <v>57</v>
      </c>
      <c r="KJ6" s="690">
        <f t="shared" si="88"/>
        <v>2.6228070175438596</v>
      </c>
      <c r="KK6" s="36" t="str">
        <f t="shared" si="188"/>
        <v>2.62</v>
      </c>
      <c r="KL6" s="290">
        <f t="shared" si="89"/>
        <v>24</v>
      </c>
      <c r="KM6" s="291">
        <f t="shared" si="90"/>
        <v>2.5</v>
      </c>
      <c r="KN6" s="679">
        <f t="shared" si="91"/>
        <v>57</v>
      </c>
      <c r="KO6" s="680">
        <f t="shared" si="92"/>
        <v>2.6228070175438596</v>
      </c>
      <c r="KP6" s="37" t="str">
        <f t="shared" si="189"/>
        <v>Lên lớp</v>
      </c>
      <c r="KR6" s="417">
        <v>7.3</v>
      </c>
      <c r="KS6" s="65">
        <v>8</v>
      </c>
      <c r="KT6" s="65"/>
      <c r="KU6" s="17">
        <f t="shared" si="190"/>
        <v>7.7</v>
      </c>
      <c r="KV6" s="18">
        <f t="shared" si="191"/>
        <v>7.7</v>
      </c>
      <c r="KW6" s="1028" t="str">
        <f t="shared" si="192"/>
        <v>7.7</v>
      </c>
      <c r="KX6" s="22" t="str">
        <f t="shared" si="193"/>
        <v>B</v>
      </c>
      <c r="KY6" s="20">
        <f t="shared" si="194"/>
        <v>3</v>
      </c>
      <c r="KZ6" s="20" t="str">
        <f t="shared" si="195"/>
        <v>3.0</v>
      </c>
      <c r="LA6" s="46">
        <v>2</v>
      </c>
      <c r="LB6" s="416">
        <v>2</v>
      </c>
      <c r="LC6" s="417">
        <v>8</v>
      </c>
      <c r="LD6" s="65">
        <v>7</v>
      </c>
      <c r="LE6" s="65"/>
      <c r="LF6" s="17">
        <f t="shared" si="196"/>
        <v>7.4</v>
      </c>
      <c r="LG6" s="18">
        <f t="shared" si="197"/>
        <v>7.4</v>
      </c>
      <c r="LH6" s="323" t="str">
        <f t="shared" si="198"/>
        <v>7.4</v>
      </c>
      <c r="LI6" s="22" t="str">
        <f t="shared" si="199"/>
        <v>B</v>
      </c>
      <c r="LJ6" s="20">
        <f t="shared" si="200"/>
        <v>3</v>
      </c>
      <c r="LK6" s="20" t="str">
        <f t="shared" si="201"/>
        <v>3.0</v>
      </c>
      <c r="LL6" s="46">
        <v>1</v>
      </c>
      <c r="LM6" s="95">
        <v>1</v>
      </c>
      <c r="LN6" s="1167">
        <f t="shared" si="202"/>
        <v>7.6</v>
      </c>
      <c r="LO6" s="22" t="str">
        <f t="shared" si="203"/>
        <v>B</v>
      </c>
      <c r="LP6" s="20">
        <f t="shared" si="204"/>
        <v>3</v>
      </c>
      <c r="LQ6" s="20" t="str">
        <f t="shared" si="205"/>
        <v>3.0</v>
      </c>
      <c r="LR6" s="743">
        <v>3</v>
      </c>
      <c r="LS6" s="416">
        <v>3</v>
      </c>
      <c r="LT6" s="17">
        <v>6</v>
      </c>
      <c r="LU6" s="65">
        <v>6</v>
      </c>
      <c r="LV6" s="65"/>
      <c r="LW6" s="17">
        <f t="shared" si="206"/>
        <v>6</v>
      </c>
      <c r="LX6" s="18">
        <f t="shared" si="207"/>
        <v>6</v>
      </c>
      <c r="LY6" s="1028" t="str">
        <f t="shared" si="208"/>
        <v>6.0</v>
      </c>
      <c r="LZ6" s="22" t="str">
        <f t="shared" si="209"/>
        <v>C</v>
      </c>
      <c r="MA6" s="20">
        <f t="shared" si="210"/>
        <v>2</v>
      </c>
      <c r="MB6" s="20" t="str">
        <f t="shared" si="211"/>
        <v>2.0</v>
      </c>
      <c r="MC6" s="46">
        <v>2</v>
      </c>
      <c r="MD6" s="416">
        <v>2</v>
      </c>
      <c r="ME6" s="417">
        <v>6.4</v>
      </c>
      <c r="MF6" s="65">
        <v>9</v>
      </c>
      <c r="MG6" s="65"/>
      <c r="MH6" s="17">
        <f t="shared" si="212"/>
        <v>8</v>
      </c>
      <c r="MI6" s="18">
        <f t="shared" si="213"/>
        <v>8</v>
      </c>
      <c r="MJ6" s="1028" t="str">
        <f t="shared" si="214"/>
        <v>8.0</v>
      </c>
      <c r="MK6" s="22" t="str">
        <f t="shared" si="215"/>
        <v>B+</v>
      </c>
      <c r="ML6" s="20">
        <f t="shared" si="216"/>
        <v>3.5</v>
      </c>
      <c r="MM6" s="20" t="str">
        <f t="shared" si="217"/>
        <v>3.5</v>
      </c>
      <c r="MN6" s="46">
        <v>3</v>
      </c>
      <c r="MO6" s="416">
        <v>3</v>
      </c>
      <c r="MP6" s="660">
        <v>5.4</v>
      </c>
      <c r="MQ6" s="65">
        <v>7</v>
      </c>
      <c r="MR6" s="65"/>
      <c r="MS6" s="17">
        <f t="shared" si="218"/>
        <v>6.4</v>
      </c>
      <c r="MT6" s="18">
        <f t="shared" si="219"/>
        <v>6.4</v>
      </c>
      <c r="MU6" s="1028" t="str">
        <f t="shared" si="220"/>
        <v>6.4</v>
      </c>
      <c r="MV6" s="22" t="str">
        <f t="shared" si="221"/>
        <v>C</v>
      </c>
      <c r="MW6" s="20">
        <f t="shared" si="222"/>
        <v>2</v>
      </c>
      <c r="MX6" s="20" t="str">
        <f t="shared" si="223"/>
        <v>2.0</v>
      </c>
      <c r="MY6" s="46">
        <v>3</v>
      </c>
      <c r="MZ6" s="416">
        <v>3</v>
      </c>
      <c r="NA6" s="417">
        <v>7</v>
      </c>
      <c r="NB6" s="65">
        <v>6</v>
      </c>
      <c r="NC6" s="65"/>
      <c r="ND6" s="17">
        <f t="shared" si="224"/>
        <v>6.4</v>
      </c>
      <c r="NE6" s="18">
        <f t="shared" si="225"/>
        <v>6.4</v>
      </c>
      <c r="NF6" s="323" t="str">
        <f t="shared" si="226"/>
        <v>6.4</v>
      </c>
      <c r="NG6" s="22" t="str">
        <f t="shared" si="227"/>
        <v>C</v>
      </c>
      <c r="NH6" s="20">
        <f t="shared" si="228"/>
        <v>2</v>
      </c>
      <c r="NI6" s="20" t="str">
        <f t="shared" si="229"/>
        <v>2.0</v>
      </c>
      <c r="NJ6" s="46">
        <v>1</v>
      </c>
      <c r="NK6" s="416">
        <v>1</v>
      </c>
      <c r="NL6" s="1167">
        <f t="shared" si="230"/>
        <v>6.4</v>
      </c>
      <c r="NM6" s="22" t="str">
        <f t="shared" si="231"/>
        <v>C</v>
      </c>
      <c r="NN6" s="20">
        <f t="shared" si="232"/>
        <v>2</v>
      </c>
      <c r="NO6" s="20" t="str">
        <f t="shared" si="233"/>
        <v>2.0</v>
      </c>
      <c r="NP6" s="743">
        <v>4</v>
      </c>
      <c r="NQ6" s="416">
        <v>4</v>
      </c>
      <c r="NR6" s="417">
        <v>7.6</v>
      </c>
      <c r="NS6" s="65">
        <v>6</v>
      </c>
      <c r="NT6" s="65"/>
      <c r="NU6" s="17">
        <f t="shared" si="234"/>
        <v>6.6</v>
      </c>
      <c r="NV6" s="18">
        <f t="shared" si="235"/>
        <v>6.6</v>
      </c>
      <c r="NW6" s="1028" t="str">
        <f t="shared" si="236"/>
        <v>6.6</v>
      </c>
      <c r="NX6" s="22" t="str">
        <f t="shared" si="237"/>
        <v>C+</v>
      </c>
      <c r="NY6" s="20">
        <f t="shared" si="238"/>
        <v>2.5</v>
      </c>
      <c r="NZ6" s="20" t="str">
        <f t="shared" si="239"/>
        <v>2.5</v>
      </c>
      <c r="OA6" s="46">
        <v>4</v>
      </c>
      <c r="OB6" s="416">
        <v>4</v>
      </c>
      <c r="OC6" s="417">
        <v>7.7</v>
      </c>
      <c r="OD6" s="65">
        <v>9</v>
      </c>
      <c r="OE6" s="65"/>
      <c r="OF6" s="17">
        <f t="shared" si="240"/>
        <v>8.5</v>
      </c>
      <c r="OG6" s="18">
        <f t="shared" si="241"/>
        <v>8.5</v>
      </c>
      <c r="OH6" s="323" t="str">
        <f t="shared" si="242"/>
        <v>8.5</v>
      </c>
      <c r="OI6" s="22" t="str">
        <f t="shared" si="243"/>
        <v>A</v>
      </c>
      <c r="OJ6" s="20">
        <f t="shared" si="244"/>
        <v>4</v>
      </c>
      <c r="OK6" s="20" t="str">
        <f t="shared" si="245"/>
        <v>4.0</v>
      </c>
      <c r="OL6" s="46">
        <v>1</v>
      </c>
      <c r="OM6" s="95">
        <v>1</v>
      </c>
      <c r="ON6" s="1175">
        <f t="shared" si="246"/>
        <v>7.4</v>
      </c>
      <c r="OO6" s="22" t="str">
        <f t="shared" si="247"/>
        <v>B</v>
      </c>
      <c r="OP6" s="20">
        <f t="shared" si="248"/>
        <v>3</v>
      </c>
      <c r="OQ6" s="20" t="str">
        <f t="shared" si="249"/>
        <v>3.0</v>
      </c>
      <c r="OR6" s="743">
        <v>5</v>
      </c>
      <c r="OS6" s="97">
        <v>5</v>
      </c>
      <c r="OT6" s="263">
        <f t="shared" si="93"/>
        <v>17</v>
      </c>
      <c r="OU6" s="35">
        <f t="shared" si="94"/>
        <v>2.6764705882352939</v>
      </c>
      <c r="OV6" s="36" t="str">
        <f t="shared" si="250"/>
        <v>2.68</v>
      </c>
      <c r="OW6" s="65" t="str">
        <f t="shared" si="251"/>
        <v>Lên lớp</v>
      </c>
      <c r="OX6" s="501">
        <f t="shared" si="95"/>
        <v>74</v>
      </c>
      <c r="OY6" s="35">
        <f t="shared" si="96"/>
        <v>2.6351351351351351</v>
      </c>
      <c r="OZ6" s="36" t="str">
        <f t="shared" si="252"/>
        <v>2.64</v>
      </c>
      <c r="PA6" s="799">
        <f t="shared" si="97"/>
        <v>17</v>
      </c>
      <c r="PB6" s="800">
        <f t="shared" si="98"/>
        <v>2.6764705882352939</v>
      </c>
      <c r="PC6" s="801">
        <f t="shared" si="99"/>
        <v>74</v>
      </c>
      <c r="PD6" s="1031">
        <f t="shared" si="100"/>
        <v>6.9148648648648638</v>
      </c>
      <c r="PE6" s="802">
        <f t="shared" si="101"/>
        <v>2.6351351351351351</v>
      </c>
      <c r="PF6" s="65" t="str">
        <f t="shared" si="253"/>
        <v>Lên lớp</v>
      </c>
      <c r="PG6" s="225"/>
      <c r="PH6" s="417">
        <v>5.8</v>
      </c>
      <c r="PI6" s="1078">
        <v>5</v>
      </c>
      <c r="PJ6" s="599"/>
      <c r="PK6" s="17">
        <f t="shared" si="254"/>
        <v>5.3</v>
      </c>
      <c r="PL6" s="18">
        <f t="shared" si="255"/>
        <v>5.3</v>
      </c>
      <c r="PM6" s="1028" t="str">
        <f t="shared" si="256"/>
        <v>5.3</v>
      </c>
      <c r="PN6" s="22" t="str">
        <f t="shared" si="257"/>
        <v>D+</v>
      </c>
      <c r="PO6" s="20">
        <f t="shared" si="258"/>
        <v>1.5</v>
      </c>
      <c r="PP6" s="20" t="str">
        <f t="shared" si="259"/>
        <v>1.5</v>
      </c>
      <c r="PQ6" s="46">
        <v>4</v>
      </c>
      <c r="PR6" s="416">
        <v>4</v>
      </c>
      <c r="PS6" s="417">
        <v>8</v>
      </c>
      <c r="PT6" s="65">
        <v>7</v>
      </c>
      <c r="PU6" s="65"/>
      <c r="PV6" s="17">
        <f t="shared" si="260"/>
        <v>7.4</v>
      </c>
      <c r="PW6" s="18">
        <f t="shared" si="261"/>
        <v>7.4</v>
      </c>
      <c r="PX6" s="1028" t="str">
        <f t="shared" si="262"/>
        <v>7.4</v>
      </c>
      <c r="PY6" s="22" t="str">
        <f t="shared" si="263"/>
        <v>B</v>
      </c>
      <c r="PZ6" s="20">
        <f t="shared" si="264"/>
        <v>3</v>
      </c>
      <c r="QA6" s="20" t="str">
        <f t="shared" si="265"/>
        <v>3.0</v>
      </c>
      <c r="QB6" s="46">
        <v>2</v>
      </c>
      <c r="QC6" s="416">
        <v>2</v>
      </c>
      <c r="QD6" s="417">
        <v>5.7</v>
      </c>
      <c r="QE6" s="599">
        <v>9</v>
      </c>
      <c r="QF6" s="599"/>
      <c r="QG6" s="17">
        <f t="shared" si="266"/>
        <v>7.7</v>
      </c>
      <c r="QH6" s="18">
        <f t="shared" si="267"/>
        <v>7.7</v>
      </c>
      <c r="QI6" s="1028" t="str">
        <f t="shared" si="268"/>
        <v>7.7</v>
      </c>
      <c r="QJ6" s="22" t="str">
        <f t="shared" si="269"/>
        <v>B</v>
      </c>
      <c r="QK6" s="20">
        <f t="shared" si="270"/>
        <v>3</v>
      </c>
      <c r="QL6" s="20" t="str">
        <f t="shared" si="271"/>
        <v>3.0</v>
      </c>
      <c r="QM6" s="46">
        <v>2</v>
      </c>
      <c r="QN6" s="416">
        <v>2</v>
      </c>
      <c r="QO6" s="417">
        <v>7.2</v>
      </c>
      <c r="QP6" s="65">
        <v>5</v>
      </c>
      <c r="QQ6" s="65"/>
      <c r="QR6" s="17">
        <f t="shared" si="272"/>
        <v>5.9</v>
      </c>
      <c r="QS6" s="18">
        <f t="shared" si="273"/>
        <v>5.9</v>
      </c>
      <c r="QT6" s="1028" t="str">
        <f t="shared" si="274"/>
        <v>5.9</v>
      </c>
      <c r="QU6" s="22" t="str">
        <f t="shared" si="275"/>
        <v>C</v>
      </c>
      <c r="QV6" s="20">
        <f t="shared" si="276"/>
        <v>2</v>
      </c>
      <c r="QW6" s="20" t="str">
        <f t="shared" si="277"/>
        <v>2.0</v>
      </c>
      <c r="QX6" s="46">
        <v>2</v>
      </c>
      <c r="QY6" s="416">
        <v>2</v>
      </c>
      <c r="QZ6" s="417">
        <v>7.8</v>
      </c>
      <c r="RA6" s="599">
        <v>8</v>
      </c>
      <c r="RB6" s="599"/>
      <c r="RC6" s="17">
        <f t="shared" si="278"/>
        <v>7.9</v>
      </c>
      <c r="RD6" s="18">
        <f t="shared" si="279"/>
        <v>7.9</v>
      </c>
      <c r="RE6" s="323" t="str">
        <f t="shared" si="280"/>
        <v>7.9</v>
      </c>
      <c r="RF6" s="22" t="str">
        <f t="shared" si="281"/>
        <v>B</v>
      </c>
      <c r="RG6" s="20">
        <f t="shared" si="282"/>
        <v>3</v>
      </c>
      <c r="RH6" s="20" t="str">
        <f t="shared" si="283"/>
        <v>3.0</v>
      </c>
      <c r="RI6" s="46">
        <v>2</v>
      </c>
      <c r="RJ6" s="416">
        <v>2</v>
      </c>
      <c r="RK6" s="660">
        <v>7.5</v>
      </c>
      <c r="RL6" s="65">
        <v>8</v>
      </c>
      <c r="RM6" s="65"/>
      <c r="RN6" s="17">
        <f t="shared" si="284"/>
        <v>7.8</v>
      </c>
      <c r="RO6" s="18">
        <f t="shared" si="285"/>
        <v>7.8</v>
      </c>
      <c r="RP6" s="323" t="str">
        <f t="shared" si="286"/>
        <v>7.8</v>
      </c>
      <c r="RQ6" s="22" t="str">
        <f t="shared" si="287"/>
        <v>B</v>
      </c>
      <c r="RR6" s="20">
        <f t="shared" si="288"/>
        <v>3</v>
      </c>
      <c r="RS6" s="20" t="str">
        <f t="shared" si="289"/>
        <v>3.0</v>
      </c>
      <c r="RT6" s="46">
        <v>2</v>
      </c>
      <c r="RU6" s="416">
        <v>2</v>
      </c>
      <c r="RV6" s="585">
        <v>7</v>
      </c>
      <c r="RW6" s="599">
        <v>6</v>
      </c>
      <c r="RX6" s="599"/>
      <c r="RY6" s="17">
        <f t="shared" si="290"/>
        <v>6.4</v>
      </c>
      <c r="RZ6" s="18">
        <f t="shared" si="291"/>
        <v>6.4</v>
      </c>
      <c r="SA6" s="323" t="str">
        <f t="shared" si="292"/>
        <v>6.4</v>
      </c>
      <c r="SB6" s="22" t="str">
        <f t="shared" si="293"/>
        <v>C</v>
      </c>
      <c r="SC6" s="20">
        <f t="shared" si="294"/>
        <v>2</v>
      </c>
      <c r="SD6" s="20" t="str">
        <f t="shared" si="295"/>
        <v>2.0</v>
      </c>
      <c r="SE6" s="46">
        <v>4</v>
      </c>
      <c r="SF6" s="416">
        <v>4</v>
      </c>
      <c r="SG6" s="515">
        <f t="shared" si="296"/>
        <v>18</v>
      </c>
      <c r="SH6" s="35">
        <f t="shared" si="297"/>
        <v>2.3333333333333335</v>
      </c>
      <c r="SI6" s="36" t="str">
        <f t="shared" si="298"/>
        <v>2.33</v>
      </c>
      <c r="SJ6" s="65" t="str">
        <f t="shared" si="299"/>
        <v>Lên lớp</v>
      </c>
      <c r="SK6" s="501">
        <f t="shared" si="300"/>
        <v>92</v>
      </c>
      <c r="SL6" s="35">
        <f t="shared" si="102"/>
        <v>2.5760869565217392</v>
      </c>
      <c r="SM6" s="36" t="str">
        <f t="shared" si="301"/>
        <v>2.58</v>
      </c>
      <c r="SN6" s="799">
        <f t="shared" si="302"/>
        <v>18</v>
      </c>
      <c r="SO6" s="1105">
        <f t="shared" si="303"/>
        <v>6.677777777777778</v>
      </c>
      <c r="SP6" s="800">
        <f t="shared" si="304"/>
        <v>2.3333333333333335</v>
      </c>
      <c r="SQ6" s="801">
        <f t="shared" si="305"/>
        <v>92</v>
      </c>
      <c r="SR6" s="1107">
        <f t="shared" si="306"/>
        <v>6.8684782608695647</v>
      </c>
      <c r="SS6" s="802">
        <f t="shared" si="307"/>
        <v>2.5760869565217392</v>
      </c>
      <c r="ST6" s="65" t="str">
        <f t="shared" si="308"/>
        <v>Lên lớp</v>
      </c>
      <c r="SU6" s="454"/>
      <c r="SV6" s="585">
        <v>6.7</v>
      </c>
      <c r="SW6" s="588">
        <v>7.7</v>
      </c>
      <c r="SX6" s="1183">
        <f t="shared" si="309"/>
        <v>7.2</v>
      </c>
      <c r="SY6" s="337">
        <v>7.5</v>
      </c>
      <c r="SZ6" s="1145">
        <f t="shared" si="310"/>
        <v>7.4</v>
      </c>
      <c r="TA6" s="1189" t="str">
        <f t="shared" si="311"/>
        <v>7.4</v>
      </c>
      <c r="TB6" s="1147" t="str">
        <f t="shared" si="312"/>
        <v>B</v>
      </c>
      <c r="TC6" s="1149">
        <f t="shared" si="313"/>
        <v>3</v>
      </c>
      <c r="TD6" s="1149" t="str">
        <f t="shared" si="314"/>
        <v>3.0</v>
      </c>
      <c r="TE6" s="1151">
        <v>5</v>
      </c>
      <c r="TF6" s="416">
        <v>5</v>
      </c>
      <c r="TG6" s="289">
        <f t="shared" si="315"/>
        <v>5</v>
      </c>
      <c r="TH6" s="35">
        <f t="shared" si="316"/>
        <v>3</v>
      </c>
      <c r="TI6" s="36" t="str">
        <f t="shared" si="317"/>
        <v>3.00</v>
      </c>
      <c r="TJ6" s="1163" t="str">
        <f t="shared" si="318"/>
        <v>Lên lớp</v>
      </c>
      <c r="TK6" s="290">
        <f t="shared" si="319"/>
        <v>5</v>
      </c>
      <c r="TL6" s="291">
        <f xml:space="preserve"> (TC6*TF6)/TK6</f>
        <v>3</v>
      </c>
    </row>
    <row r="7" spans="1:533" ht="18.75" customHeight="1">
      <c r="A7" s="108">
        <v>9</v>
      </c>
      <c r="B7" s="127" t="s">
        <v>251</v>
      </c>
      <c r="C7" s="65" t="s">
        <v>287</v>
      </c>
      <c r="D7" s="128" t="s">
        <v>20</v>
      </c>
      <c r="E7" s="129" t="s">
        <v>260</v>
      </c>
      <c r="F7" s="132"/>
      <c r="G7" s="131" t="s">
        <v>208</v>
      </c>
      <c r="H7" s="131" t="s">
        <v>224</v>
      </c>
      <c r="I7" s="781" t="s">
        <v>396</v>
      </c>
      <c r="J7" s="784">
        <v>5.5</v>
      </c>
      <c r="K7" s="1039" t="str">
        <f t="shared" si="0"/>
        <v>5.5</v>
      </c>
      <c r="L7" s="465" t="str">
        <f t="shared" si="1"/>
        <v>C</v>
      </c>
      <c r="M7" s="466">
        <f t="shared" si="2"/>
        <v>2</v>
      </c>
      <c r="N7" s="738">
        <v>6.6</v>
      </c>
      <c r="O7" s="1039" t="str">
        <f t="shared" si="3"/>
        <v>6.6</v>
      </c>
      <c r="P7" s="465" t="str">
        <f t="shared" si="103"/>
        <v>C+</v>
      </c>
      <c r="Q7" s="466">
        <f t="shared" si="104"/>
        <v>2.5</v>
      </c>
      <c r="R7" s="12">
        <v>7.3</v>
      </c>
      <c r="S7" s="13">
        <v>8</v>
      </c>
      <c r="T7" s="14"/>
      <c r="U7" s="11">
        <f t="shared" si="4"/>
        <v>7.7</v>
      </c>
      <c r="V7" s="16">
        <f t="shared" si="5"/>
        <v>7.7</v>
      </c>
      <c r="W7" s="1039" t="str">
        <f t="shared" si="6"/>
        <v>7.7</v>
      </c>
      <c r="X7" s="22" t="str">
        <f t="shared" si="7"/>
        <v>B</v>
      </c>
      <c r="Y7" s="20">
        <f t="shared" si="8"/>
        <v>3</v>
      </c>
      <c r="Z7" s="39" t="str">
        <f t="shared" si="9"/>
        <v>3.0</v>
      </c>
      <c r="AA7" s="69">
        <v>2</v>
      </c>
      <c r="AB7" s="92">
        <v>2</v>
      </c>
      <c r="AC7" s="12">
        <v>7</v>
      </c>
      <c r="AD7" s="13">
        <v>6</v>
      </c>
      <c r="AE7" s="14"/>
      <c r="AF7" s="11">
        <f t="shared" si="10"/>
        <v>6.4</v>
      </c>
      <c r="AG7" s="16">
        <f t="shared" si="11"/>
        <v>6.4</v>
      </c>
      <c r="AH7" s="327" t="str">
        <f t="shared" si="12"/>
        <v>6.4</v>
      </c>
      <c r="AI7" s="22" t="str">
        <f t="shared" si="13"/>
        <v>C</v>
      </c>
      <c r="AJ7" s="20">
        <f t="shared" si="14"/>
        <v>2</v>
      </c>
      <c r="AK7" s="39" t="str">
        <f t="shared" si="15"/>
        <v>2.0</v>
      </c>
      <c r="AL7" s="8">
        <v>3</v>
      </c>
      <c r="AM7" s="92">
        <v>3</v>
      </c>
      <c r="AN7" s="27">
        <v>6.1</v>
      </c>
      <c r="AO7" s="28">
        <v>3</v>
      </c>
      <c r="AP7" s="14"/>
      <c r="AQ7" s="11">
        <f t="shared" si="16"/>
        <v>4.2</v>
      </c>
      <c r="AR7" s="16">
        <f t="shared" si="17"/>
        <v>4.2</v>
      </c>
      <c r="AS7" s="327" t="str">
        <f t="shared" si="105"/>
        <v>4.2</v>
      </c>
      <c r="AT7" s="22" t="str">
        <f t="shared" si="18"/>
        <v>D</v>
      </c>
      <c r="AU7" s="20">
        <f t="shared" si="19"/>
        <v>1</v>
      </c>
      <c r="AV7" s="39" t="str">
        <f t="shared" si="20"/>
        <v>1.0</v>
      </c>
      <c r="AW7" s="8">
        <v>3</v>
      </c>
      <c r="AX7" s="95">
        <v>3</v>
      </c>
      <c r="AY7" s="266">
        <v>8</v>
      </c>
      <c r="AZ7" s="434">
        <v>7</v>
      </c>
      <c r="BA7" s="519"/>
      <c r="BB7" s="424">
        <f t="shared" si="21"/>
        <v>7.4</v>
      </c>
      <c r="BC7" s="425">
        <f t="shared" si="22"/>
        <v>7.4</v>
      </c>
      <c r="BD7" s="327" t="str">
        <f t="shared" si="23"/>
        <v>7.4</v>
      </c>
      <c r="BE7" s="22" t="str">
        <f t="shared" si="24"/>
        <v>B</v>
      </c>
      <c r="BF7" s="20">
        <f t="shared" si="25"/>
        <v>3</v>
      </c>
      <c r="BG7" s="39" t="str">
        <f t="shared" si="26"/>
        <v>3.0</v>
      </c>
      <c r="BH7" s="46">
        <v>3</v>
      </c>
      <c r="BI7" s="92">
        <v>3</v>
      </c>
      <c r="BJ7" s="12">
        <v>7.6</v>
      </c>
      <c r="BK7" s="13">
        <v>8</v>
      </c>
      <c r="BL7" s="14"/>
      <c r="BM7" s="11">
        <f t="shared" si="27"/>
        <v>7.8</v>
      </c>
      <c r="BN7" s="16">
        <f t="shared" si="28"/>
        <v>7.8</v>
      </c>
      <c r="BO7" s="327" t="str">
        <f t="shared" si="29"/>
        <v>7.8</v>
      </c>
      <c r="BP7" s="22" t="str">
        <f t="shared" si="30"/>
        <v>B</v>
      </c>
      <c r="BQ7" s="20">
        <f t="shared" si="31"/>
        <v>3</v>
      </c>
      <c r="BR7" s="39" t="str">
        <f t="shared" si="32"/>
        <v>3.0</v>
      </c>
      <c r="BS7" s="46">
        <v>5</v>
      </c>
      <c r="BT7" s="92">
        <v>5</v>
      </c>
      <c r="BU7" s="289">
        <f t="shared" si="33"/>
        <v>16</v>
      </c>
      <c r="BV7" s="35">
        <f t="shared" si="34"/>
        <v>2.4375</v>
      </c>
      <c r="BW7" s="36" t="str">
        <f t="shared" si="35"/>
        <v>2.44</v>
      </c>
      <c r="BX7" s="37" t="str">
        <f t="shared" si="36"/>
        <v>Lên lớp</v>
      </c>
      <c r="BY7" s="290">
        <f t="shared" si="37"/>
        <v>16</v>
      </c>
      <c r="BZ7" s="291">
        <f t="shared" si="38"/>
        <v>2.4375</v>
      </c>
      <c r="CA7" s="37" t="str">
        <f t="shared" si="39"/>
        <v>Lên lớp</v>
      </c>
      <c r="CB7" s="391"/>
      <c r="CC7" s="417">
        <v>8</v>
      </c>
      <c r="CD7" s="337">
        <v>7.3</v>
      </c>
      <c r="CE7" s="45"/>
      <c r="CF7" s="17">
        <f t="shared" si="40"/>
        <v>7.6</v>
      </c>
      <c r="CG7" s="18">
        <f t="shared" si="41"/>
        <v>7.6</v>
      </c>
      <c r="CH7" s="323" t="str">
        <f t="shared" si="42"/>
        <v>7.6</v>
      </c>
      <c r="CI7" s="22" t="str">
        <f t="shared" si="43"/>
        <v>B</v>
      </c>
      <c r="CJ7" s="20">
        <f t="shared" si="44"/>
        <v>3</v>
      </c>
      <c r="CK7" s="20" t="str">
        <f t="shared" si="45"/>
        <v>3.0</v>
      </c>
      <c r="CL7" s="46">
        <v>2</v>
      </c>
      <c r="CM7" s="416">
        <v>2</v>
      </c>
      <c r="CN7" s="417">
        <v>7.9</v>
      </c>
      <c r="CO7" s="65">
        <v>10</v>
      </c>
      <c r="CP7" s="45"/>
      <c r="CQ7" s="17">
        <f t="shared" si="46"/>
        <v>9.1999999999999993</v>
      </c>
      <c r="CR7" s="18">
        <f t="shared" si="47"/>
        <v>9.1999999999999993</v>
      </c>
      <c r="CS7" s="323" t="str">
        <f t="shared" si="48"/>
        <v>9.2</v>
      </c>
      <c r="CT7" s="22" t="str">
        <f t="shared" si="49"/>
        <v>A</v>
      </c>
      <c r="CU7" s="20">
        <f t="shared" si="50"/>
        <v>4</v>
      </c>
      <c r="CV7" s="20" t="str">
        <f t="shared" si="51"/>
        <v>4.0</v>
      </c>
      <c r="CW7" s="46">
        <v>4</v>
      </c>
      <c r="CX7" s="416">
        <v>4</v>
      </c>
      <c r="CY7" s="417">
        <v>6.7</v>
      </c>
      <c r="CZ7" s="65">
        <v>5</v>
      </c>
      <c r="DA7" s="65"/>
      <c r="DB7" s="17">
        <f t="shared" si="52"/>
        <v>5.7</v>
      </c>
      <c r="DC7" s="18">
        <f t="shared" si="53"/>
        <v>5.7</v>
      </c>
      <c r="DD7" s="323" t="str">
        <f t="shared" si="54"/>
        <v>5.7</v>
      </c>
      <c r="DE7" s="22" t="str">
        <f t="shared" si="55"/>
        <v>C</v>
      </c>
      <c r="DF7" s="20">
        <f t="shared" si="56"/>
        <v>2</v>
      </c>
      <c r="DG7" s="20" t="str">
        <f t="shared" si="57"/>
        <v>2.0</v>
      </c>
      <c r="DH7" s="46">
        <v>3</v>
      </c>
      <c r="DI7" s="416">
        <v>3</v>
      </c>
      <c r="DJ7" s="417">
        <v>7.4</v>
      </c>
      <c r="DK7" s="65">
        <v>6</v>
      </c>
      <c r="DL7" s="45"/>
      <c r="DM7" s="17">
        <f t="shared" si="58"/>
        <v>6.6</v>
      </c>
      <c r="DN7" s="18">
        <f t="shared" si="59"/>
        <v>6.6</v>
      </c>
      <c r="DO7" s="323" t="str">
        <f t="shared" si="60"/>
        <v>6.6</v>
      </c>
      <c r="DP7" s="22" t="str">
        <f t="shared" si="61"/>
        <v>C+</v>
      </c>
      <c r="DQ7" s="20">
        <f t="shared" si="62"/>
        <v>2.5</v>
      </c>
      <c r="DR7" s="20" t="str">
        <f t="shared" si="63"/>
        <v>2.5</v>
      </c>
      <c r="DS7" s="46">
        <v>3</v>
      </c>
      <c r="DT7" s="416">
        <v>3</v>
      </c>
      <c r="DU7" s="417">
        <v>7.8</v>
      </c>
      <c r="DV7" s="86">
        <v>6</v>
      </c>
      <c r="DW7" s="65"/>
      <c r="DX7" s="17">
        <f t="shared" si="64"/>
        <v>6.7</v>
      </c>
      <c r="DY7" s="18">
        <f t="shared" si="65"/>
        <v>6.7</v>
      </c>
      <c r="DZ7" s="323" t="str">
        <f t="shared" si="66"/>
        <v>6.7</v>
      </c>
      <c r="EA7" s="22" t="str">
        <f t="shared" si="67"/>
        <v>C+</v>
      </c>
      <c r="EB7" s="20">
        <f t="shared" si="68"/>
        <v>2.5</v>
      </c>
      <c r="EC7" s="20" t="str">
        <f t="shared" si="69"/>
        <v>2.5</v>
      </c>
      <c r="ED7" s="46">
        <v>3</v>
      </c>
      <c r="EE7" s="416">
        <v>3</v>
      </c>
      <c r="EF7" s="417">
        <v>6.9</v>
      </c>
      <c r="EG7" s="65">
        <v>4</v>
      </c>
      <c r="EH7" s="65"/>
      <c r="EI7" s="17">
        <f t="shared" si="70"/>
        <v>5.2</v>
      </c>
      <c r="EJ7" s="18">
        <f t="shared" si="71"/>
        <v>5.2</v>
      </c>
      <c r="EK7" s="323" t="str">
        <f t="shared" si="106"/>
        <v>5.2</v>
      </c>
      <c r="EL7" s="22" t="str">
        <f t="shared" si="72"/>
        <v>D+</v>
      </c>
      <c r="EM7" s="20">
        <f t="shared" si="73"/>
        <v>1.5</v>
      </c>
      <c r="EN7" s="20" t="str">
        <f t="shared" si="74"/>
        <v>1.5</v>
      </c>
      <c r="EO7" s="46">
        <v>2</v>
      </c>
      <c r="EP7" s="416">
        <v>2</v>
      </c>
      <c r="EQ7" s="515">
        <f t="shared" si="75"/>
        <v>17</v>
      </c>
      <c r="ER7" s="35">
        <f t="shared" si="76"/>
        <v>2.7058823529411766</v>
      </c>
      <c r="ES7" s="36" t="str">
        <f t="shared" si="77"/>
        <v>2.71</v>
      </c>
      <c r="ET7" s="86" t="str">
        <f t="shared" si="107"/>
        <v>Lên lớp</v>
      </c>
      <c r="EU7" s="501">
        <f t="shared" si="108"/>
        <v>33</v>
      </c>
      <c r="EV7" s="35">
        <f t="shared" si="109"/>
        <v>2.5757575757575757</v>
      </c>
      <c r="EW7" s="36" t="str">
        <f t="shared" si="110"/>
        <v>2.58</v>
      </c>
      <c r="EX7" s="530">
        <f t="shared" si="111"/>
        <v>33</v>
      </c>
      <c r="EY7" s="502">
        <f t="shared" si="78"/>
        <v>2.5757575757575757</v>
      </c>
      <c r="EZ7" s="503" t="str">
        <f t="shared" si="112"/>
        <v>Lên lớp</v>
      </c>
      <c r="FA7" s="225"/>
      <c r="FB7" s="417">
        <v>8.1999999999999993</v>
      </c>
      <c r="FC7" s="604">
        <v>1</v>
      </c>
      <c r="FD7" s="599">
        <v>9</v>
      </c>
      <c r="FE7" s="17">
        <f t="shared" si="113"/>
        <v>3.9</v>
      </c>
      <c r="FF7" s="18">
        <f t="shared" si="114"/>
        <v>8.6999999999999993</v>
      </c>
      <c r="FG7" s="1028" t="str">
        <f t="shared" si="115"/>
        <v>8.7</v>
      </c>
      <c r="FH7" s="22" t="str">
        <f t="shared" si="116"/>
        <v>A</v>
      </c>
      <c r="FI7" s="20">
        <f t="shared" si="117"/>
        <v>4</v>
      </c>
      <c r="FJ7" s="20" t="str">
        <f t="shared" si="118"/>
        <v>4.0</v>
      </c>
      <c r="FK7" s="46">
        <v>4</v>
      </c>
      <c r="FL7" s="97">
        <v>4</v>
      </c>
      <c r="FM7" s="406">
        <v>7.4</v>
      </c>
      <c r="FN7" s="65">
        <v>8</v>
      </c>
      <c r="FO7" s="65"/>
      <c r="FP7" s="17">
        <f t="shared" si="119"/>
        <v>7.8</v>
      </c>
      <c r="FQ7" s="18">
        <f t="shared" si="120"/>
        <v>7.8</v>
      </c>
      <c r="FR7" s="323" t="str">
        <f t="shared" si="121"/>
        <v>7.8</v>
      </c>
      <c r="FS7" s="22" t="str">
        <f t="shared" si="122"/>
        <v>B</v>
      </c>
      <c r="FT7" s="20">
        <f t="shared" si="123"/>
        <v>3</v>
      </c>
      <c r="FU7" s="20" t="str">
        <f t="shared" si="124"/>
        <v>3.0</v>
      </c>
      <c r="FV7" s="46">
        <v>2</v>
      </c>
      <c r="FW7" s="416">
        <v>2</v>
      </c>
      <c r="FX7" s="417">
        <v>6.4</v>
      </c>
      <c r="FY7" s="65">
        <v>8</v>
      </c>
      <c r="FZ7" s="65"/>
      <c r="GA7" s="17">
        <f t="shared" si="125"/>
        <v>7.4</v>
      </c>
      <c r="GB7" s="18">
        <f t="shared" si="126"/>
        <v>7.4</v>
      </c>
      <c r="GC7" s="1028" t="str">
        <f t="shared" si="127"/>
        <v>7.4</v>
      </c>
      <c r="GD7" s="22" t="str">
        <f t="shared" si="128"/>
        <v>B</v>
      </c>
      <c r="GE7" s="20">
        <f t="shared" si="129"/>
        <v>3</v>
      </c>
      <c r="GF7" s="20" t="str">
        <f t="shared" si="130"/>
        <v>3.0</v>
      </c>
      <c r="GG7" s="46">
        <v>2</v>
      </c>
      <c r="GH7" s="416">
        <v>2</v>
      </c>
      <c r="GI7" s="417">
        <v>8</v>
      </c>
      <c r="GJ7" s="599">
        <v>8</v>
      </c>
      <c r="GK7" s="599"/>
      <c r="GL7" s="17">
        <f t="shared" si="131"/>
        <v>8</v>
      </c>
      <c r="GM7" s="18">
        <f t="shared" si="132"/>
        <v>8</v>
      </c>
      <c r="GN7" s="1028" t="str">
        <f t="shared" si="133"/>
        <v>8.0</v>
      </c>
      <c r="GO7" s="22" t="str">
        <f t="shared" si="134"/>
        <v>B+</v>
      </c>
      <c r="GP7" s="20">
        <f t="shared" si="135"/>
        <v>3.5</v>
      </c>
      <c r="GQ7" s="20" t="str">
        <f t="shared" si="136"/>
        <v>3.5</v>
      </c>
      <c r="GR7" s="46">
        <v>2</v>
      </c>
      <c r="GS7" s="416">
        <v>2</v>
      </c>
      <c r="GT7" s="660">
        <v>8.9</v>
      </c>
      <c r="GU7" s="599">
        <v>4</v>
      </c>
      <c r="GV7" s="599"/>
      <c r="GW7" s="17">
        <f t="shared" si="137"/>
        <v>6</v>
      </c>
      <c r="GX7" s="18">
        <f t="shared" si="138"/>
        <v>6</v>
      </c>
      <c r="GY7" s="1028" t="str">
        <f t="shared" si="139"/>
        <v>6.0</v>
      </c>
      <c r="GZ7" s="22" t="str">
        <f t="shared" si="140"/>
        <v>C</v>
      </c>
      <c r="HA7" s="20">
        <f t="shared" si="141"/>
        <v>2</v>
      </c>
      <c r="HB7" s="20" t="str">
        <f t="shared" si="142"/>
        <v>2.0</v>
      </c>
      <c r="HC7" s="46">
        <v>2</v>
      </c>
      <c r="HD7" s="416">
        <v>2</v>
      </c>
      <c r="HE7" s="417">
        <v>5.6</v>
      </c>
      <c r="HF7" s="599">
        <v>8</v>
      </c>
      <c r="HG7" s="599"/>
      <c r="HH7" s="17">
        <f t="shared" si="143"/>
        <v>7</v>
      </c>
      <c r="HI7" s="18">
        <f t="shared" si="144"/>
        <v>7</v>
      </c>
      <c r="HJ7" s="323" t="str">
        <f t="shared" si="145"/>
        <v>7.0</v>
      </c>
      <c r="HK7" s="22" t="str">
        <f t="shared" si="146"/>
        <v>B</v>
      </c>
      <c r="HL7" s="20">
        <f t="shared" si="147"/>
        <v>3</v>
      </c>
      <c r="HM7" s="20" t="str">
        <f t="shared" si="148"/>
        <v>3.0</v>
      </c>
      <c r="HN7" s="46">
        <v>3</v>
      </c>
      <c r="HO7" s="416">
        <v>3</v>
      </c>
      <c r="HP7" s="417">
        <v>7.8</v>
      </c>
      <c r="HQ7" s="599">
        <v>7</v>
      </c>
      <c r="HR7" s="599"/>
      <c r="HS7" s="17">
        <f t="shared" si="149"/>
        <v>7.3</v>
      </c>
      <c r="HT7" s="18">
        <f t="shared" si="150"/>
        <v>7.3</v>
      </c>
      <c r="HU7" s="323" t="str">
        <f t="shared" si="151"/>
        <v>7.3</v>
      </c>
      <c r="HV7" s="22" t="str">
        <f t="shared" si="152"/>
        <v>B</v>
      </c>
      <c r="HW7" s="20">
        <f t="shared" si="153"/>
        <v>3</v>
      </c>
      <c r="HX7" s="20" t="str">
        <f t="shared" si="154"/>
        <v>3.0</v>
      </c>
      <c r="HY7" s="46">
        <v>2</v>
      </c>
      <c r="HZ7" s="416">
        <v>2</v>
      </c>
      <c r="IA7" s="417">
        <v>8.9</v>
      </c>
      <c r="IB7" s="599">
        <v>5</v>
      </c>
      <c r="IC7" s="599"/>
      <c r="ID7" s="17">
        <f t="shared" si="155"/>
        <v>6.6</v>
      </c>
      <c r="IE7" s="18">
        <f t="shared" si="156"/>
        <v>6.6</v>
      </c>
      <c r="IF7" s="323" t="str">
        <f t="shared" si="157"/>
        <v>6.6</v>
      </c>
      <c r="IG7" s="22" t="str">
        <f t="shared" si="158"/>
        <v>C+</v>
      </c>
      <c r="IH7" s="20">
        <f t="shared" si="159"/>
        <v>2.5</v>
      </c>
      <c r="II7" s="20" t="str">
        <f t="shared" si="160"/>
        <v>2.5</v>
      </c>
      <c r="IJ7" s="46">
        <v>3</v>
      </c>
      <c r="IK7" s="416">
        <v>3</v>
      </c>
      <c r="IL7" s="417">
        <v>8.3000000000000007</v>
      </c>
      <c r="IM7" s="599">
        <v>8</v>
      </c>
      <c r="IN7" s="599"/>
      <c r="IO7" s="17">
        <f t="shared" si="161"/>
        <v>8.1</v>
      </c>
      <c r="IP7" s="18">
        <f t="shared" si="162"/>
        <v>8.1</v>
      </c>
      <c r="IQ7" s="323" t="str">
        <f t="shared" si="163"/>
        <v>8.1</v>
      </c>
      <c r="IR7" s="22" t="str">
        <f t="shared" si="164"/>
        <v>B+</v>
      </c>
      <c r="IS7" s="20">
        <f t="shared" si="165"/>
        <v>3.5</v>
      </c>
      <c r="IT7" s="20" t="str">
        <f t="shared" si="166"/>
        <v>3.5</v>
      </c>
      <c r="IU7" s="46">
        <v>1</v>
      </c>
      <c r="IV7" s="416">
        <v>1</v>
      </c>
      <c r="IW7" s="1167">
        <f t="shared" si="167"/>
        <v>7</v>
      </c>
      <c r="IX7" s="22" t="str">
        <f t="shared" si="168"/>
        <v>B</v>
      </c>
      <c r="IY7" s="20">
        <f t="shared" si="169"/>
        <v>3</v>
      </c>
      <c r="IZ7" s="20" t="str">
        <f t="shared" si="170"/>
        <v>3.0</v>
      </c>
      <c r="JA7" s="743">
        <v>4</v>
      </c>
      <c r="JB7" s="416">
        <v>4</v>
      </c>
      <c r="JC7" s="585">
        <v>6.3</v>
      </c>
      <c r="JD7" s="65">
        <v>7</v>
      </c>
      <c r="JE7" s="65"/>
      <c r="JF7" s="17">
        <f t="shared" si="171"/>
        <v>6.7</v>
      </c>
      <c r="JG7" s="18">
        <f t="shared" si="172"/>
        <v>6.7</v>
      </c>
      <c r="JH7" s="1028" t="str">
        <f t="shared" si="173"/>
        <v>6.7</v>
      </c>
      <c r="JI7" s="22" t="str">
        <f t="shared" si="174"/>
        <v>C+</v>
      </c>
      <c r="JJ7" s="20">
        <f t="shared" si="175"/>
        <v>2.5</v>
      </c>
      <c r="JK7" s="20" t="str">
        <f t="shared" si="176"/>
        <v>2.5</v>
      </c>
      <c r="JL7" s="46">
        <v>2</v>
      </c>
      <c r="JM7" s="416">
        <v>2</v>
      </c>
      <c r="JN7" s="417">
        <v>7.5</v>
      </c>
      <c r="JO7" s="337">
        <v>8.5</v>
      </c>
      <c r="JP7" s="337"/>
      <c r="JQ7" s="17">
        <f t="shared" si="177"/>
        <v>8.1</v>
      </c>
      <c r="JR7" s="18">
        <f t="shared" si="178"/>
        <v>8.1</v>
      </c>
      <c r="JS7" s="323" t="str">
        <f t="shared" si="81"/>
        <v>8.1</v>
      </c>
      <c r="JT7" s="22" t="str">
        <f t="shared" si="179"/>
        <v>B+</v>
      </c>
      <c r="JU7" s="20">
        <f t="shared" si="180"/>
        <v>3.5</v>
      </c>
      <c r="JV7" s="20" t="str">
        <f t="shared" si="181"/>
        <v>3.5</v>
      </c>
      <c r="JW7" s="46">
        <v>1</v>
      </c>
      <c r="JX7" s="416">
        <v>1</v>
      </c>
      <c r="JY7" s="1167">
        <f t="shared" si="182"/>
        <v>7.8</v>
      </c>
      <c r="JZ7" s="22" t="str">
        <f t="shared" si="183"/>
        <v>B</v>
      </c>
      <c r="KA7" s="20">
        <f t="shared" si="184"/>
        <v>3</v>
      </c>
      <c r="KB7" s="20" t="str">
        <f t="shared" si="185"/>
        <v>3.0</v>
      </c>
      <c r="KC7" s="743">
        <v>3</v>
      </c>
      <c r="KD7" s="416">
        <v>3</v>
      </c>
      <c r="KE7" s="515">
        <f t="shared" si="85"/>
        <v>24</v>
      </c>
      <c r="KF7" s="35">
        <f t="shared" si="86"/>
        <v>3.0625</v>
      </c>
      <c r="KG7" s="36" t="str">
        <f t="shared" si="186"/>
        <v>3.06</v>
      </c>
      <c r="KH7" s="37" t="str">
        <f t="shared" si="187"/>
        <v>Lên lớp</v>
      </c>
      <c r="KI7" s="501">
        <f t="shared" si="87"/>
        <v>57</v>
      </c>
      <c r="KJ7" s="690">
        <f t="shared" si="88"/>
        <v>2.7807017543859649</v>
      </c>
      <c r="KK7" s="36" t="str">
        <f t="shared" si="188"/>
        <v>2.78</v>
      </c>
      <c r="KL7" s="290">
        <f t="shared" si="89"/>
        <v>24</v>
      </c>
      <c r="KM7" s="291">
        <f t="shared" si="90"/>
        <v>3.0625</v>
      </c>
      <c r="KN7" s="679">
        <f t="shared" si="91"/>
        <v>57</v>
      </c>
      <c r="KO7" s="680">
        <f t="shared" si="92"/>
        <v>2.7807017543859649</v>
      </c>
      <c r="KP7" s="37" t="str">
        <f t="shared" si="189"/>
        <v>Lên lớp</v>
      </c>
      <c r="KR7" s="417">
        <v>7</v>
      </c>
      <c r="KS7" s="65">
        <v>7</v>
      </c>
      <c r="KT7" s="65"/>
      <c r="KU7" s="17">
        <f t="shared" si="190"/>
        <v>7</v>
      </c>
      <c r="KV7" s="18">
        <f t="shared" si="191"/>
        <v>7</v>
      </c>
      <c r="KW7" s="1028" t="str">
        <f t="shared" si="192"/>
        <v>7.0</v>
      </c>
      <c r="KX7" s="22" t="str">
        <f t="shared" si="193"/>
        <v>B</v>
      </c>
      <c r="KY7" s="20">
        <f t="shared" si="194"/>
        <v>3</v>
      </c>
      <c r="KZ7" s="20" t="str">
        <f t="shared" si="195"/>
        <v>3.0</v>
      </c>
      <c r="LA7" s="46">
        <v>2</v>
      </c>
      <c r="LB7" s="416">
        <v>2</v>
      </c>
      <c r="LC7" s="417">
        <v>8.6999999999999993</v>
      </c>
      <c r="LD7" s="65">
        <v>7</v>
      </c>
      <c r="LE7" s="65"/>
      <c r="LF7" s="17">
        <f t="shared" si="196"/>
        <v>7.7</v>
      </c>
      <c r="LG7" s="18">
        <f t="shared" si="197"/>
        <v>7.7</v>
      </c>
      <c r="LH7" s="323" t="str">
        <f t="shared" si="198"/>
        <v>7.7</v>
      </c>
      <c r="LI7" s="22" t="str">
        <f t="shared" si="199"/>
        <v>B</v>
      </c>
      <c r="LJ7" s="20">
        <f t="shared" si="200"/>
        <v>3</v>
      </c>
      <c r="LK7" s="20" t="str">
        <f t="shared" si="201"/>
        <v>3.0</v>
      </c>
      <c r="LL7" s="46">
        <v>1</v>
      </c>
      <c r="LM7" s="95">
        <v>1</v>
      </c>
      <c r="LN7" s="1167">
        <f t="shared" si="202"/>
        <v>7.3</v>
      </c>
      <c r="LO7" s="22" t="str">
        <f t="shared" si="203"/>
        <v>B</v>
      </c>
      <c r="LP7" s="20">
        <f t="shared" si="204"/>
        <v>3</v>
      </c>
      <c r="LQ7" s="20" t="str">
        <f t="shared" si="205"/>
        <v>3.0</v>
      </c>
      <c r="LR7" s="743">
        <v>3</v>
      </c>
      <c r="LS7" s="416">
        <v>3</v>
      </c>
      <c r="LT7" s="17">
        <v>6.8</v>
      </c>
      <c r="LU7" s="65">
        <v>6</v>
      </c>
      <c r="LV7" s="65"/>
      <c r="LW7" s="17">
        <f t="shared" si="206"/>
        <v>6.3</v>
      </c>
      <c r="LX7" s="18">
        <f t="shared" si="207"/>
        <v>6.3</v>
      </c>
      <c r="LY7" s="1028" t="str">
        <f t="shared" si="208"/>
        <v>6.3</v>
      </c>
      <c r="LZ7" s="22" t="str">
        <f t="shared" si="209"/>
        <v>C</v>
      </c>
      <c r="MA7" s="20">
        <f t="shared" si="210"/>
        <v>2</v>
      </c>
      <c r="MB7" s="20" t="str">
        <f t="shared" si="211"/>
        <v>2.0</v>
      </c>
      <c r="MC7" s="46">
        <v>2</v>
      </c>
      <c r="MD7" s="416">
        <v>2</v>
      </c>
      <c r="ME7" s="417">
        <v>7.4</v>
      </c>
      <c r="MF7" s="65">
        <v>9</v>
      </c>
      <c r="MG7" s="65"/>
      <c r="MH7" s="17">
        <f t="shared" si="212"/>
        <v>8.4</v>
      </c>
      <c r="MI7" s="18">
        <f t="shared" si="213"/>
        <v>8.4</v>
      </c>
      <c r="MJ7" s="1028" t="str">
        <f t="shared" si="214"/>
        <v>8.4</v>
      </c>
      <c r="MK7" s="22" t="str">
        <f t="shared" si="215"/>
        <v>B+</v>
      </c>
      <c r="ML7" s="20">
        <f t="shared" si="216"/>
        <v>3.5</v>
      </c>
      <c r="MM7" s="20" t="str">
        <f t="shared" si="217"/>
        <v>3.5</v>
      </c>
      <c r="MN7" s="46">
        <v>3</v>
      </c>
      <c r="MO7" s="416">
        <v>3</v>
      </c>
      <c r="MP7" s="660">
        <v>7.7</v>
      </c>
      <c r="MQ7" s="65">
        <v>8</v>
      </c>
      <c r="MR7" s="65"/>
      <c r="MS7" s="17">
        <f t="shared" si="218"/>
        <v>7.9</v>
      </c>
      <c r="MT7" s="18">
        <f t="shared" si="219"/>
        <v>7.9</v>
      </c>
      <c r="MU7" s="1028" t="str">
        <f t="shared" si="220"/>
        <v>7.9</v>
      </c>
      <c r="MV7" s="22" t="str">
        <f t="shared" si="221"/>
        <v>B</v>
      </c>
      <c r="MW7" s="20">
        <f t="shared" si="222"/>
        <v>3</v>
      </c>
      <c r="MX7" s="20" t="str">
        <f t="shared" si="223"/>
        <v>3.0</v>
      </c>
      <c r="MY7" s="46">
        <v>3</v>
      </c>
      <c r="MZ7" s="416">
        <v>3</v>
      </c>
      <c r="NA7" s="417">
        <v>7.5</v>
      </c>
      <c r="NB7" s="65">
        <v>8</v>
      </c>
      <c r="NC7" s="65"/>
      <c r="ND7" s="17">
        <f t="shared" si="224"/>
        <v>7.8</v>
      </c>
      <c r="NE7" s="18">
        <f t="shared" si="225"/>
        <v>7.8</v>
      </c>
      <c r="NF7" s="323" t="str">
        <f t="shared" si="226"/>
        <v>7.8</v>
      </c>
      <c r="NG7" s="22" t="str">
        <f t="shared" si="227"/>
        <v>B</v>
      </c>
      <c r="NH7" s="20">
        <f t="shared" si="228"/>
        <v>3</v>
      </c>
      <c r="NI7" s="20" t="str">
        <f t="shared" si="229"/>
        <v>3.0</v>
      </c>
      <c r="NJ7" s="46">
        <v>1</v>
      </c>
      <c r="NK7" s="416">
        <v>1</v>
      </c>
      <c r="NL7" s="1167">
        <f t="shared" si="230"/>
        <v>7.9</v>
      </c>
      <c r="NM7" s="22" t="str">
        <f t="shared" si="231"/>
        <v>B</v>
      </c>
      <c r="NN7" s="20">
        <f t="shared" si="232"/>
        <v>3</v>
      </c>
      <c r="NO7" s="20" t="str">
        <f t="shared" si="233"/>
        <v>3.0</v>
      </c>
      <c r="NP7" s="743">
        <v>4</v>
      </c>
      <c r="NQ7" s="416">
        <v>4</v>
      </c>
      <c r="NR7" s="417">
        <v>9</v>
      </c>
      <c r="NS7" s="65">
        <v>7</v>
      </c>
      <c r="NT7" s="65"/>
      <c r="NU7" s="17">
        <f t="shared" si="234"/>
        <v>7.8</v>
      </c>
      <c r="NV7" s="18">
        <f t="shared" si="235"/>
        <v>7.8</v>
      </c>
      <c r="NW7" s="1028" t="str">
        <f t="shared" si="236"/>
        <v>7.8</v>
      </c>
      <c r="NX7" s="22" t="str">
        <f t="shared" si="237"/>
        <v>B</v>
      </c>
      <c r="NY7" s="20">
        <f t="shared" si="238"/>
        <v>3</v>
      </c>
      <c r="NZ7" s="20" t="str">
        <f t="shared" si="239"/>
        <v>3.0</v>
      </c>
      <c r="OA7" s="46">
        <v>4</v>
      </c>
      <c r="OB7" s="416">
        <v>4</v>
      </c>
      <c r="OC7" s="417">
        <v>8.6999999999999993</v>
      </c>
      <c r="OD7" s="65">
        <v>8</v>
      </c>
      <c r="OE7" s="65"/>
      <c r="OF7" s="17">
        <f t="shared" si="240"/>
        <v>8.3000000000000007</v>
      </c>
      <c r="OG7" s="18">
        <f t="shared" si="241"/>
        <v>8.3000000000000007</v>
      </c>
      <c r="OH7" s="323" t="str">
        <f t="shared" si="242"/>
        <v>8.3</v>
      </c>
      <c r="OI7" s="22" t="str">
        <f t="shared" si="243"/>
        <v>B+</v>
      </c>
      <c r="OJ7" s="20">
        <f t="shared" si="244"/>
        <v>3.5</v>
      </c>
      <c r="OK7" s="20" t="str">
        <f t="shared" si="245"/>
        <v>3.5</v>
      </c>
      <c r="OL7" s="46">
        <v>1</v>
      </c>
      <c r="OM7" s="95">
        <v>1</v>
      </c>
      <c r="ON7" s="1175">
        <f t="shared" si="246"/>
        <v>8</v>
      </c>
      <c r="OO7" s="22" t="str">
        <f t="shared" si="247"/>
        <v>B+</v>
      </c>
      <c r="OP7" s="20">
        <f t="shared" si="248"/>
        <v>3.5</v>
      </c>
      <c r="OQ7" s="20" t="str">
        <f t="shared" si="249"/>
        <v>3.5</v>
      </c>
      <c r="OR7" s="743">
        <v>5</v>
      </c>
      <c r="OS7" s="97">
        <v>5</v>
      </c>
      <c r="OT7" s="263">
        <f t="shared" si="93"/>
        <v>17</v>
      </c>
      <c r="OU7" s="35">
        <f t="shared" si="94"/>
        <v>3</v>
      </c>
      <c r="OV7" s="36" t="str">
        <f t="shared" si="250"/>
        <v>3.00</v>
      </c>
      <c r="OW7" s="65" t="str">
        <f t="shared" si="251"/>
        <v>Lên lớp</v>
      </c>
      <c r="OX7" s="501">
        <f t="shared" si="95"/>
        <v>74</v>
      </c>
      <c r="OY7" s="35">
        <f t="shared" si="96"/>
        <v>2.8310810810810811</v>
      </c>
      <c r="OZ7" s="36" t="str">
        <f t="shared" si="252"/>
        <v>2.83</v>
      </c>
      <c r="PA7" s="799">
        <f t="shared" si="97"/>
        <v>17</v>
      </c>
      <c r="PB7" s="800">
        <f t="shared" si="98"/>
        <v>3</v>
      </c>
      <c r="PC7" s="801">
        <f t="shared" si="99"/>
        <v>74</v>
      </c>
      <c r="PD7" s="1031">
        <f t="shared" si="100"/>
        <v>7.2500000000000018</v>
      </c>
      <c r="PE7" s="802">
        <f t="shared" si="101"/>
        <v>2.8310810810810811</v>
      </c>
      <c r="PF7" s="65" t="str">
        <f t="shared" si="253"/>
        <v>Lên lớp</v>
      </c>
      <c r="PG7" s="225"/>
      <c r="PH7" s="417">
        <v>8</v>
      </c>
      <c r="PI7" s="599">
        <v>6</v>
      </c>
      <c r="PJ7" s="599"/>
      <c r="PK7" s="17">
        <f t="shared" si="254"/>
        <v>6.8</v>
      </c>
      <c r="PL7" s="18">
        <f t="shared" si="255"/>
        <v>6.8</v>
      </c>
      <c r="PM7" s="1028" t="str">
        <f t="shared" si="256"/>
        <v>6.8</v>
      </c>
      <c r="PN7" s="22" t="str">
        <f t="shared" si="257"/>
        <v>C+</v>
      </c>
      <c r="PO7" s="20">
        <f t="shared" si="258"/>
        <v>2.5</v>
      </c>
      <c r="PP7" s="20" t="str">
        <f t="shared" si="259"/>
        <v>2.5</v>
      </c>
      <c r="PQ7" s="46">
        <v>4</v>
      </c>
      <c r="PR7" s="416">
        <v>4</v>
      </c>
      <c r="PS7" s="417">
        <v>8</v>
      </c>
      <c r="PT7" s="65">
        <v>8</v>
      </c>
      <c r="PU7" s="65"/>
      <c r="PV7" s="17">
        <f t="shared" si="260"/>
        <v>8</v>
      </c>
      <c r="PW7" s="18">
        <f t="shared" si="261"/>
        <v>8</v>
      </c>
      <c r="PX7" s="1028" t="str">
        <f t="shared" si="262"/>
        <v>8.0</v>
      </c>
      <c r="PY7" s="22" t="str">
        <f t="shared" si="263"/>
        <v>B+</v>
      </c>
      <c r="PZ7" s="20">
        <f t="shared" si="264"/>
        <v>3.5</v>
      </c>
      <c r="QA7" s="20" t="str">
        <f t="shared" si="265"/>
        <v>3.5</v>
      </c>
      <c r="QB7" s="46">
        <v>2</v>
      </c>
      <c r="QC7" s="416">
        <v>2</v>
      </c>
      <c r="QD7" s="417">
        <v>7.7</v>
      </c>
      <c r="QE7" s="599">
        <v>6</v>
      </c>
      <c r="QF7" s="599"/>
      <c r="QG7" s="17">
        <f t="shared" si="266"/>
        <v>6.7</v>
      </c>
      <c r="QH7" s="18">
        <f t="shared" si="267"/>
        <v>6.7</v>
      </c>
      <c r="QI7" s="1028" t="str">
        <f t="shared" si="268"/>
        <v>6.7</v>
      </c>
      <c r="QJ7" s="22" t="str">
        <f t="shared" si="269"/>
        <v>C+</v>
      </c>
      <c r="QK7" s="20">
        <f t="shared" si="270"/>
        <v>2.5</v>
      </c>
      <c r="QL7" s="20" t="str">
        <f t="shared" si="271"/>
        <v>2.5</v>
      </c>
      <c r="QM7" s="46">
        <v>2</v>
      </c>
      <c r="QN7" s="416">
        <v>2</v>
      </c>
      <c r="QO7" s="417">
        <v>8.6</v>
      </c>
      <c r="QP7" s="65">
        <v>6</v>
      </c>
      <c r="QQ7" s="65"/>
      <c r="QR7" s="17">
        <f t="shared" si="272"/>
        <v>7</v>
      </c>
      <c r="QS7" s="18">
        <f t="shared" si="273"/>
        <v>7</v>
      </c>
      <c r="QT7" s="1028" t="str">
        <f t="shared" si="274"/>
        <v>7.0</v>
      </c>
      <c r="QU7" s="22" t="str">
        <f t="shared" si="275"/>
        <v>B</v>
      </c>
      <c r="QV7" s="20">
        <f t="shared" si="276"/>
        <v>3</v>
      </c>
      <c r="QW7" s="20" t="str">
        <f t="shared" si="277"/>
        <v>3.0</v>
      </c>
      <c r="QX7" s="46">
        <v>2</v>
      </c>
      <c r="QY7" s="416">
        <v>2</v>
      </c>
      <c r="QZ7" s="417">
        <v>8.3000000000000007</v>
      </c>
      <c r="RA7" s="599">
        <v>8</v>
      </c>
      <c r="RB7" s="599"/>
      <c r="RC7" s="17">
        <f t="shared" si="278"/>
        <v>8.1</v>
      </c>
      <c r="RD7" s="18">
        <f t="shared" si="279"/>
        <v>8.1</v>
      </c>
      <c r="RE7" s="323" t="str">
        <f t="shared" si="280"/>
        <v>8.1</v>
      </c>
      <c r="RF7" s="22" t="str">
        <f t="shared" si="281"/>
        <v>B+</v>
      </c>
      <c r="RG7" s="20">
        <f t="shared" si="282"/>
        <v>3.5</v>
      </c>
      <c r="RH7" s="20" t="str">
        <f t="shared" si="283"/>
        <v>3.5</v>
      </c>
      <c r="RI7" s="46">
        <v>2</v>
      </c>
      <c r="RJ7" s="416">
        <v>2</v>
      </c>
      <c r="RK7" s="660">
        <v>8.5</v>
      </c>
      <c r="RL7" s="65">
        <v>8</v>
      </c>
      <c r="RM7" s="65"/>
      <c r="RN7" s="17">
        <f t="shared" si="284"/>
        <v>8.1999999999999993</v>
      </c>
      <c r="RO7" s="18">
        <f t="shared" si="285"/>
        <v>8.1999999999999993</v>
      </c>
      <c r="RP7" s="323" t="str">
        <f t="shared" si="286"/>
        <v>8.2</v>
      </c>
      <c r="RQ7" s="22" t="str">
        <f t="shared" si="287"/>
        <v>B+</v>
      </c>
      <c r="RR7" s="20">
        <f t="shared" si="288"/>
        <v>3.5</v>
      </c>
      <c r="RS7" s="20" t="str">
        <f t="shared" si="289"/>
        <v>3.5</v>
      </c>
      <c r="RT7" s="46">
        <v>2</v>
      </c>
      <c r="RU7" s="416">
        <v>2</v>
      </c>
      <c r="RV7" s="585">
        <v>8.3000000000000007</v>
      </c>
      <c r="RW7" s="599">
        <v>7</v>
      </c>
      <c r="RX7" s="599"/>
      <c r="RY7" s="17">
        <f t="shared" si="290"/>
        <v>7.5</v>
      </c>
      <c r="RZ7" s="18">
        <f t="shared" si="291"/>
        <v>7.5</v>
      </c>
      <c r="SA7" s="323" t="str">
        <f t="shared" si="292"/>
        <v>7.5</v>
      </c>
      <c r="SB7" s="22" t="str">
        <f t="shared" si="293"/>
        <v>B</v>
      </c>
      <c r="SC7" s="20">
        <f t="shared" si="294"/>
        <v>3</v>
      </c>
      <c r="SD7" s="20" t="str">
        <f t="shared" si="295"/>
        <v>3.0</v>
      </c>
      <c r="SE7" s="46">
        <v>4</v>
      </c>
      <c r="SF7" s="416">
        <v>4</v>
      </c>
      <c r="SG7" s="515">
        <f t="shared" si="296"/>
        <v>18</v>
      </c>
      <c r="SH7" s="35">
        <f t="shared" si="297"/>
        <v>3</v>
      </c>
      <c r="SI7" s="36" t="str">
        <f t="shared" si="298"/>
        <v>3.00</v>
      </c>
      <c r="SJ7" s="65" t="str">
        <f t="shared" si="299"/>
        <v>Lên lớp</v>
      </c>
      <c r="SK7" s="501">
        <f t="shared" si="300"/>
        <v>92</v>
      </c>
      <c r="SL7" s="35">
        <f t="shared" si="102"/>
        <v>2.8641304347826089</v>
      </c>
      <c r="SM7" s="36" t="str">
        <f t="shared" si="301"/>
        <v>2.86</v>
      </c>
      <c r="SN7" s="799">
        <f t="shared" si="302"/>
        <v>18</v>
      </c>
      <c r="SO7" s="1105">
        <f t="shared" si="303"/>
        <v>7.3999999999999995</v>
      </c>
      <c r="SP7" s="800">
        <f t="shared" si="304"/>
        <v>3</v>
      </c>
      <c r="SQ7" s="801">
        <f t="shared" si="305"/>
        <v>92</v>
      </c>
      <c r="SR7" s="1107">
        <f t="shared" si="306"/>
        <v>7.2793478260869566</v>
      </c>
      <c r="SS7" s="802">
        <f t="shared" si="307"/>
        <v>2.8641304347826089</v>
      </c>
      <c r="ST7" s="65" t="str">
        <f t="shared" si="308"/>
        <v>Lên lớp</v>
      </c>
      <c r="SU7" s="454"/>
      <c r="SV7" s="585">
        <v>8.5</v>
      </c>
      <c r="SW7" s="588">
        <v>8.6999999999999993</v>
      </c>
      <c r="SX7" s="1183">
        <f t="shared" si="309"/>
        <v>8.6</v>
      </c>
      <c r="SY7" s="337">
        <v>7.5</v>
      </c>
      <c r="SZ7" s="1145">
        <f t="shared" si="310"/>
        <v>7.9</v>
      </c>
      <c r="TA7" s="1189" t="str">
        <f t="shared" si="311"/>
        <v>7.9</v>
      </c>
      <c r="TB7" s="1147" t="str">
        <f t="shared" si="312"/>
        <v>B</v>
      </c>
      <c r="TC7" s="1149">
        <f t="shared" si="313"/>
        <v>3</v>
      </c>
      <c r="TD7" s="1149" t="str">
        <f t="shared" si="314"/>
        <v>3.0</v>
      </c>
      <c r="TE7" s="1151">
        <v>5</v>
      </c>
      <c r="TF7" s="416">
        <v>5</v>
      </c>
      <c r="TG7" s="289">
        <f t="shared" si="315"/>
        <v>5</v>
      </c>
      <c r="TH7" s="35">
        <f t="shared" si="316"/>
        <v>3</v>
      </c>
      <c r="TI7" s="36" t="str">
        <f t="shared" si="317"/>
        <v>3.00</v>
      </c>
      <c r="TJ7" s="1163" t="str">
        <f t="shared" si="318"/>
        <v>Lên lớp</v>
      </c>
      <c r="TK7" s="290">
        <f t="shared" si="319"/>
        <v>5</v>
      </c>
      <c r="TL7" s="291">
        <f xml:space="preserve"> (TC7*TF7)/TK7</f>
        <v>3</v>
      </c>
    </row>
    <row r="8" spans="1:533" ht="18.75" customHeight="1">
      <c r="A8" s="108">
        <v>11</v>
      </c>
      <c r="B8" s="127" t="s">
        <v>251</v>
      </c>
      <c r="C8" s="65" t="s">
        <v>289</v>
      </c>
      <c r="D8" s="128" t="s">
        <v>19</v>
      </c>
      <c r="E8" s="129" t="s">
        <v>262</v>
      </c>
      <c r="F8" s="125"/>
      <c r="G8" s="131" t="s">
        <v>210</v>
      </c>
      <c r="H8" s="131" t="s">
        <v>224</v>
      </c>
      <c r="I8" s="781" t="s">
        <v>398</v>
      </c>
      <c r="J8" s="784">
        <v>7.8</v>
      </c>
      <c r="K8" s="1039" t="str">
        <f t="shared" si="0"/>
        <v>7.8</v>
      </c>
      <c r="L8" s="465" t="str">
        <f t="shared" si="1"/>
        <v>B</v>
      </c>
      <c r="M8" s="466">
        <f t="shared" si="2"/>
        <v>3</v>
      </c>
      <c r="N8" s="738">
        <v>7.1</v>
      </c>
      <c r="O8" s="1039" t="str">
        <f t="shared" si="3"/>
        <v>7.1</v>
      </c>
      <c r="P8" s="465" t="str">
        <f t="shared" si="103"/>
        <v>B</v>
      </c>
      <c r="Q8" s="466">
        <f t="shared" si="104"/>
        <v>3</v>
      </c>
      <c r="R8" s="12">
        <v>7.3</v>
      </c>
      <c r="S8" s="13">
        <v>9</v>
      </c>
      <c r="T8" s="14"/>
      <c r="U8" s="11">
        <f t="shared" si="4"/>
        <v>8.3000000000000007</v>
      </c>
      <c r="V8" s="16">
        <f t="shared" si="5"/>
        <v>8.3000000000000007</v>
      </c>
      <c r="W8" s="1039" t="str">
        <f t="shared" si="6"/>
        <v>8.3</v>
      </c>
      <c r="X8" s="22" t="str">
        <f t="shared" si="7"/>
        <v>B+</v>
      </c>
      <c r="Y8" s="20">
        <f t="shared" si="8"/>
        <v>3.5</v>
      </c>
      <c r="Z8" s="39" t="str">
        <f t="shared" si="9"/>
        <v>3.5</v>
      </c>
      <c r="AA8" s="69">
        <v>2</v>
      </c>
      <c r="AB8" s="92">
        <v>2</v>
      </c>
      <c r="AC8" s="12">
        <v>7</v>
      </c>
      <c r="AD8" s="13">
        <v>8</v>
      </c>
      <c r="AE8" s="14"/>
      <c r="AF8" s="11">
        <f t="shared" si="10"/>
        <v>7.6</v>
      </c>
      <c r="AG8" s="16">
        <f t="shared" si="11"/>
        <v>7.6</v>
      </c>
      <c r="AH8" s="327" t="str">
        <f t="shared" si="12"/>
        <v>7.6</v>
      </c>
      <c r="AI8" s="22" t="str">
        <f t="shared" si="13"/>
        <v>B</v>
      </c>
      <c r="AJ8" s="20">
        <f t="shared" si="14"/>
        <v>3</v>
      </c>
      <c r="AK8" s="39" t="str">
        <f t="shared" si="15"/>
        <v>3.0</v>
      </c>
      <c r="AL8" s="8">
        <v>3</v>
      </c>
      <c r="AM8" s="92">
        <v>3</v>
      </c>
      <c r="AN8" s="27">
        <v>5</v>
      </c>
      <c r="AO8" s="28">
        <v>6</v>
      </c>
      <c r="AP8" s="14"/>
      <c r="AQ8" s="11">
        <f t="shared" si="16"/>
        <v>5.6</v>
      </c>
      <c r="AR8" s="16">
        <f t="shared" si="17"/>
        <v>5.6</v>
      </c>
      <c r="AS8" s="327" t="str">
        <f t="shared" si="105"/>
        <v>5.6</v>
      </c>
      <c r="AT8" s="22" t="str">
        <f t="shared" si="18"/>
        <v>C</v>
      </c>
      <c r="AU8" s="20">
        <f t="shared" si="19"/>
        <v>2</v>
      </c>
      <c r="AV8" s="39" t="str">
        <f t="shared" si="20"/>
        <v>2.0</v>
      </c>
      <c r="AW8" s="8">
        <v>3</v>
      </c>
      <c r="AX8" s="95">
        <v>3</v>
      </c>
      <c r="AY8" s="27">
        <v>6.6</v>
      </c>
      <c r="AZ8" s="28">
        <v>5</v>
      </c>
      <c r="BA8" s="29"/>
      <c r="BB8" s="11">
        <f t="shared" si="21"/>
        <v>5.6</v>
      </c>
      <c r="BC8" s="16">
        <f t="shared" si="22"/>
        <v>5.6</v>
      </c>
      <c r="BD8" s="327" t="str">
        <f t="shared" si="23"/>
        <v>5.6</v>
      </c>
      <c r="BE8" s="22" t="str">
        <f t="shared" si="24"/>
        <v>C</v>
      </c>
      <c r="BF8" s="20">
        <f t="shared" si="25"/>
        <v>2</v>
      </c>
      <c r="BG8" s="39" t="str">
        <f t="shared" si="26"/>
        <v>2.0</v>
      </c>
      <c r="BH8" s="46">
        <v>3</v>
      </c>
      <c r="BI8" s="92">
        <v>3</v>
      </c>
      <c r="BJ8" s="12">
        <v>7.9</v>
      </c>
      <c r="BK8" s="13">
        <v>8</v>
      </c>
      <c r="BL8" s="14"/>
      <c r="BM8" s="11">
        <f t="shared" si="27"/>
        <v>8</v>
      </c>
      <c r="BN8" s="16">
        <f t="shared" si="28"/>
        <v>8</v>
      </c>
      <c r="BO8" s="327" t="str">
        <f t="shared" si="29"/>
        <v>8.0</v>
      </c>
      <c r="BP8" s="22" t="str">
        <f t="shared" si="30"/>
        <v>B+</v>
      </c>
      <c r="BQ8" s="20">
        <f t="shared" si="31"/>
        <v>3.5</v>
      </c>
      <c r="BR8" s="39" t="str">
        <f t="shared" si="32"/>
        <v>3.5</v>
      </c>
      <c r="BS8" s="46">
        <v>5</v>
      </c>
      <c r="BT8" s="92">
        <v>5</v>
      </c>
      <c r="BU8" s="289">
        <f t="shared" si="33"/>
        <v>16</v>
      </c>
      <c r="BV8" s="35">
        <f t="shared" si="34"/>
        <v>2.84375</v>
      </c>
      <c r="BW8" s="36" t="str">
        <f t="shared" si="35"/>
        <v>2.84</v>
      </c>
      <c r="BX8" s="37" t="str">
        <f t="shared" si="36"/>
        <v>Lên lớp</v>
      </c>
      <c r="BY8" s="290">
        <f t="shared" si="37"/>
        <v>16</v>
      </c>
      <c r="BZ8" s="291">
        <f t="shared" si="38"/>
        <v>2.84375</v>
      </c>
      <c r="CA8" s="37" t="str">
        <f t="shared" si="39"/>
        <v>Lên lớp</v>
      </c>
      <c r="CB8" s="391"/>
      <c r="CC8" s="417">
        <v>8</v>
      </c>
      <c r="CD8" s="337">
        <v>7.1</v>
      </c>
      <c r="CE8" s="45"/>
      <c r="CF8" s="17">
        <f t="shared" si="40"/>
        <v>7.5</v>
      </c>
      <c r="CG8" s="18">
        <f t="shared" si="41"/>
        <v>7.5</v>
      </c>
      <c r="CH8" s="323" t="str">
        <f t="shared" si="42"/>
        <v>7.5</v>
      </c>
      <c r="CI8" s="22" t="str">
        <f t="shared" si="43"/>
        <v>B</v>
      </c>
      <c r="CJ8" s="20">
        <f t="shared" si="44"/>
        <v>3</v>
      </c>
      <c r="CK8" s="20" t="str">
        <f t="shared" si="45"/>
        <v>3.0</v>
      </c>
      <c r="CL8" s="46">
        <v>2</v>
      </c>
      <c r="CM8" s="416">
        <v>2</v>
      </c>
      <c r="CN8" s="417">
        <v>6.6</v>
      </c>
      <c r="CO8" s="65">
        <v>6</v>
      </c>
      <c r="CP8" s="45"/>
      <c r="CQ8" s="17">
        <f t="shared" si="46"/>
        <v>6.2</v>
      </c>
      <c r="CR8" s="18">
        <f t="shared" si="47"/>
        <v>6.2</v>
      </c>
      <c r="CS8" s="323" t="str">
        <f t="shared" si="48"/>
        <v>6.2</v>
      </c>
      <c r="CT8" s="22" t="str">
        <f t="shared" si="49"/>
        <v>C</v>
      </c>
      <c r="CU8" s="20">
        <f t="shared" si="50"/>
        <v>2</v>
      </c>
      <c r="CV8" s="20" t="str">
        <f t="shared" si="51"/>
        <v>2.0</v>
      </c>
      <c r="CW8" s="46">
        <v>4</v>
      </c>
      <c r="CX8" s="416">
        <v>4</v>
      </c>
      <c r="CY8" s="417">
        <v>6</v>
      </c>
      <c r="CZ8" s="65">
        <v>5</v>
      </c>
      <c r="DA8" s="65"/>
      <c r="DB8" s="17">
        <f t="shared" si="52"/>
        <v>5.4</v>
      </c>
      <c r="DC8" s="18">
        <f t="shared" si="53"/>
        <v>5.4</v>
      </c>
      <c r="DD8" s="323" t="str">
        <f t="shared" si="54"/>
        <v>5.4</v>
      </c>
      <c r="DE8" s="22" t="str">
        <f t="shared" si="55"/>
        <v>D+</v>
      </c>
      <c r="DF8" s="20">
        <f t="shared" si="56"/>
        <v>1.5</v>
      </c>
      <c r="DG8" s="20" t="str">
        <f t="shared" si="57"/>
        <v>1.5</v>
      </c>
      <c r="DH8" s="46">
        <v>3</v>
      </c>
      <c r="DI8" s="416">
        <v>3</v>
      </c>
      <c r="DJ8" s="417">
        <v>7.4</v>
      </c>
      <c r="DK8" s="65">
        <v>6</v>
      </c>
      <c r="DL8" s="45"/>
      <c r="DM8" s="17">
        <f t="shared" si="58"/>
        <v>6.6</v>
      </c>
      <c r="DN8" s="18">
        <f t="shared" si="59"/>
        <v>6.6</v>
      </c>
      <c r="DO8" s="323" t="str">
        <f t="shared" si="60"/>
        <v>6.6</v>
      </c>
      <c r="DP8" s="22" t="str">
        <f t="shared" si="61"/>
        <v>C+</v>
      </c>
      <c r="DQ8" s="20">
        <f t="shared" si="62"/>
        <v>2.5</v>
      </c>
      <c r="DR8" s="20" t="str">
        <f t="shared" si="63"/>
        <v>2.5</v>
      </c>
      <c r="DS8" s="46">
        <v>3</v>
      </c>
      <c r="DT8" s="416">
        <v>3</v>
      </c>
      <c r="DU8" s="417">
        <v>6.6</v>
      </c>
      <c r="DV8" s="86">
        <v>6</v>
      </c>
      <c r="DW8" s="65"/>
      <c r="DX8" s="17">
        <f t="shared" si="64"/>
        <v>6.2</v>
      </c>
      <c r="DY8" s="18">
        <f t="shared" si="65"/>
        <v>6.2</v>
      </c>
      <c r="DZ8" s="323" t="str">
        <f t="shared" si="66"/>
        <v>6.2</v>
      </c>
      <c r="EA8" s="22" t="str">
        <f t="shared" si="67"/>
        <v>C</v>
      </c>
      <c r="EB8" s="20">
        <f t="shared" si="68"/>
        <v>2</v>
      </c>
      <c r="EC8" s="20" t="str">
        <f t="shared" si="69"/>
        <v>2.0</v>
      </c>
      <c r="ED8" s="46">
        <v>3</v>
      </c>
      <c r="EE8" s="416">
        <v>3</v>
      </c>
      <c r="EF8" s="417">
        <v>6.1</v>
      </c>
      <c r="EG8" s="65">
        <v>5</v>
      </c>
      <c r="EH8" s="65"/>
      <c r="EI8" s="17">
        <f t="shared" si="70"/>
        <v>5.4</v>
      </c>
      <c r="EJ8" s="18">
        <f t="shared" si="71"/>
        <v>5.4</v>
      </c>
      <c r="EK8" s="323" t="str">
        <f t="shared" si="106"/>
        <v>5.4</v>
      </c>
      <c r="EL8" s="22" t="str">
        <f t="shared" si="72"/>
        <v>D+</v>
      </c>
      <c r="EM8" s="20">
        <f t="shared" si="73"/>
        <v>1.5</v>
      </c>
      <c r="EN8" s="20" t="str">
        <f t="shared" si="74"/>
        <v>1.5</v>
      </c>
      <c r="EO8" s="46">
        <v>2</v>
      </c>
      <c r="EP8" s="416">
        <v>2</v>
      </c>
      <c r="EQ8" s="515">
        <f t="shared" si="75"/>
        <v>17</v>
      </c>
      <c r="ER8" s="35">
        <f t="shared" si="76"/>
        <v>2.0588235294117645</v>
      </c>
      <c r="ES8" s="36" t="str">
        <f t="shared" si="77"/>
        <v>2.06</v>
      </c>
      <c r="ET8" s="86" t="str">
        <f t="shared" si="107"/>
        <v>Lên lớp</v>
      </c>
      <c r="EU8" s="501">
        <f t="shared" si="108"/>
        <v>33</v>
      </c>
      <c r="EV8" s="35">
        <f t="shared" si="109"/>
        <v>2.4393939393939394</v>
      </c>
      <c r="EW8" s="36" t="str">
        <f t="shared" si="110"/>
        <v>2.44</v>
      </c>
      <c r="EX8" s="530">
        <f t="shared" si="111"/>
        <v>33</v>
      </c>
      <c r="EY8" s="502">
        <f t="shared" si="78"/>
        <v>2.4393939393939394</v>
      </c>
      <c r="EZ8" s="503" t="str">
        <f t="shared" si="112"/>
        <v>Lên lớp</v>
      </c>
      <c r="FA8" s="225"/>
      <c r="FB8" s="417">
        <v>8</v>
      </c>
      <c r="FC8" s="604">
        <v>5</v>
      </c>
      <c r="FD8" s="599"/>
      <c r="FE8" s="17">
        <f t="shared" si="113"/>
        <v>6.2</v>
      </c>
      <c r="FF8" s="18">
        <f t="shared" si="114"/>
        <v>6.2</v>
      </c>
      <c r="FG8" s="1028" t="str">
        <f t="shared" si="115"/>
        <v>6.2</v>
      </c>
      <c r="FH8" s="22" t="str">
        <f t="shared" si="116"/>
        <v>C</v>
      </c>
      <c r="FI8" s="20">
        <f t="shared" si="117"/>
        <v>2</v>
      </c>
      <c r="FJ8" s="20" t="str">
        <f t="shared" si="118"/>
        <v>2.0</v>
      </c>
      <c r="FK8" s="46">
        <v>4</v>
      </c>
      <c r="FL8" s="97">
        <v>4</v>
      </c>
      <c r="FM8" s="406">
        <v>8</v>
      </c>
      <c r="FN8" s="65">
        <v>7</v>
      </c>
      <c r="FO8" s="65"/>
      <c r="FP8" s="17">
        <f t="shared" si="119"/>
        <v>7.4</v>
      </c>
      <c r="FQ8" s="18">
        <f t="shared" si="120"/>
        <v>7.4</v>
      </c>
      <c r="FR8" s="323" t="str">
        <f t="shared" si="121"/>
        <v>7.4</v>
      </c>
      <c r="FS8" s="22" t="str">
        <f t="shared" si="122"/>
        <v>B</v>
      </c>
      <c r="FT8" s="20">
        <f t="shared" si="123"/>
        <v>3</v>
      </c>
      <c r="FU8" s="20" t="str">
        <f t="shared" si="124"/>
        <v>3.0</v>
      </c>
      <c r="FV8" s="46">
        <v>2</v>
      </c>
      <c r="FW8" s="416">
        <v>2</v>
      </c>
      <c r="FX8" s="417">
        <v>6.4</v>
      </c>
      <c r="FY8" s="65">
        <v>8</v>
      </c>
      <c r="FZ8" s="65"/>
      <c r="GA8" s="17">
        <f t="shared" si="125"/>
        <v>7.4</v>
      </c>
      <c r="GB8" s="18">
        <f t="shared" si="126"/>
        <v>7.4</v>
      </c>
      <c r="GC8" s="1028" t="str">
        <f t="shared" si="127"/>
        <v>7.4</v>
      </c>
      <c r="GD8" s="22" t="str">
        <f t="shared" si="128"/>
        <v>B</v>
      </c>
      <c r="GE8" s="20">
        <f t="shared" si="129"/>
        <v>3</v>
      </c>
      <c r="GF8" s="20" t="str">
        <f t="shared" si="130"/>
        <v>3.0</v>
      </c>
      <c r="GG8" s="46">
        <v>2</v>
      </c>
      <c r="GH8" s="416">
        <v>2</v>
      </c>
      <c r="GI8" s="417">
        <v>7.3</v>
      </c>
      <c r="GJ8" s="599">
        <v>8</v>
      </c>
      <c r="GK8" s="599"/>
      <c r="GL8" s="17">
        <f t="shared" si="131"/>
        <v>7.7</v>
      </c>
      <c r="GM8" s="18">
        <f t="shared" si="132"/>
        <v>7.7</v>
      </c>
      <c r="GN8" s="1028" t="str">
        <f t="shared" si="133"/>
        <v>7.7</v>
      </c>
      <c r="GO8" s="22" t="str">
        <f t="shared" si="134"/>
        <v>B</v>
      </c>
      <c r="GP8" s="20">
        <f t="shared" si="135"/>
        <v>3</v>
      </c>
      <c r="GQ8" s="20" t="str">
        <f t="shared" si="136"/>
        <v>3.0</v>
      </c>
      <c r="GR8" s="46">
        <v>2</v>
      </c>
      <c r="GS8" s="416">
        <v>2</v>
      </c>
      <c r="GT8" s="660">
        <v>8</v>
      </c>
      <c r="GU8" s="599">
        <v>5</v>
      </c>
      <c r="GV8" s="599"/>
      <c r="GW8" s="17">
        <f t="shared" si="137"/>
        <v>6.2</v>
      </c>
      <c r="GX8" s="18">
        <f t="shared" si="138"/>
        <v>6.2</v>
      </c>
      <c r="GY8" s="1028" t="str">
        <f t="shared" si="139"/>
        <v>6.2</v>
      </c>
      <c r="GZ8" s="22" t="str">
        <f t="shared" si="140"/>
        <v>C</v>
      </c>
      <c r="HA8" s="20">
        <f t="shared" si="141"/>
        <v>2</v>
      </c>
      <c r="HB8" s="20" t="str">
        <f t="shared" si="142"/>
        <v>2.0</v>
      </c>
      <c r="HC8" s="46">
        <v>2</v>
      </c>
      <c r="HD8" s="416">
        <v>2</v>
      </c>
      <c r="HE8" s="417">
        <v>5.6</v>
      </c>
      <c r="HF8" s="599">
        <v>8</v>
      </c>
      <c r="HG8" s="599"/>
      <c r="HH8" s="17">
        <f t="shared" si="143"/>
        <v>7</v>
      </c>
      <c r="HI8" s="18">
        <f t="shared" si="144"/>
        <v>7</v>
      </c>
      <c r="HJ8" s="323" t="str">
        <f t="shared" si="145"/>
        <v>7.0</v>
      </c>
      <c r="HK8" s="22" t="str">
        <f t="shared" si="146"/>
        <v>B</v>
      </c>
      <c r="HL8" s="20">
        <f t="shared" si="147"/>
        <v>3</v>
      </c>
      <c r="HM8" s="20" t="str">
        <f t="shared" si="148"/>
        <v>3.0</v>
      </c>
      <c r="HN8" s="46">
        <v>3</v>
      </c>
      <c r="HO8" s="416">
        <v>3</v>
      </c>
      <c r="HP8" s="417">
        <v>7.4</v>
      </c>
      <c r="HQ8" s="599">
        <v>6</v>
      </c>
      <c r="HR8" s="599"/>
      <c r="HS8" s="17">
        <f t="shared" si="149"/>
        <v>6.6</v>
      </c>
      <c r="HT8" s="18">
        <f t="shared" si="150"/>
        <v>6.6</v>
      </c>
      <c r="HU8" s="323" t="str">
        <f t="shared" si="151"/>
        <v>6.6</v>
      </c>
      <c r="HV8" s="22" t="str">
        <f t="shared" si="152"/>
        <v>C+</v>
      </c>
      <c r="HW8" s="20">
        <f t="shared" si="153"/>
        <v>2.5</v>
      </c>
      <c r="HX8" s="20" t="str">
        <f t="shared" si="154"/>
        <v>2.5</v>
      </c>
      <c r="HY8" s="46">
        <v>2</v>
      </c>
      <c r="HZ8" s="416">
        <v>2</v>
      </c>
      <c r="IA8" s="417">
        <v>5.0999999999999996</v>
      </c>
      <c r="IB8" s="599">
        <v>5</v>
      </c>
      <c r="IC8" s="599"/>
      <c r="ID8" s="17">
        <f t="shared" si="155"/>
        <v>5</v>
      </c>
      <c r="IE8" s="18">
        <f t="shared" si="156"/>
        <v>5</v>
      </c>
      <c r="IF8" s="323" t="str">
        <f t="shared" si="157"/>
        <v>5.0</v>
      </c>
      <c r="IG8" s="22" t="str">
        <f t="shared" si="158"/>
        <v>D+</v>
      </c>
      <c r="IH8" s="20">
        <f t="shared" si="159"/>
        <v>1.5</v>
      </c>
      <c r="II8" s="20" t="str">
        <f t="shared" si="160"/>
        <v>1.5</v>
      </c>
      <c r="IJ8" s="46">
        <v>3</v>
      </c>
      <c r="IK8" s="416">
        <v>3</v>
      </c>
      <c r="IL8" s="1082">
        <v>7</v>
      </c>
      <c r="IM8" s="603">
        <v>5</v>
      </c>
      <c r="IN8" s="602"/>
      <c r="IO8" s="685">
        <f t="shared" si="161"/>
        <v>5.8</v>
      </c>
      <c r="IP8" s="686">
        <f t="shared" si="162"/>
        <v>5.8</v>
      </c>
      <c r="IQ8" s="1073" t="str">
        <f t="shared" si="163"/>
        <v>5.8</v>
      </c>
      <c r="IR8" s="22" t="str">
        <f t="shared" si="164"/>
        <v>C</v>
      </c>
      <c r="IS8" s="20">
        <f t="shared" si="165"/>
        <v>2</v>
      </c>
      <c r="IT8" s="20" t="str">
        <f t="shared" si="166"/>
        <v>2.0</v>
      </c>
      <c r="IU8" s="46">
        <v>1</v>
      </c>
      <c r="IV8" s="416">
        <v>1</v>
      </c>
      <c r="IW8" s="1167">
        <f t="shared" si="167"/>
        <v>5.2</v>
      </c>
      <c r="IX8" s="22" t="str">
        <f t="shared" si="168"/>
        <v>D+</v>
      </c>
      <c r="IY8" s="20">
        <f t="shared" si="169"/>
        <v>1.5</v>
      </c>
      <c r="IZ8" s="20" t="str">
        <f t="shared" si="170"/>
        <v>1.5</v>
      </c>
      <c r="JA8" s="743">
        <v>4</v>
      </c>
      <c r="JB8" s="416">
        <v>4</v>
      </c>
      <c r="JC8" s="585">
        <v>6.2</v>
      </c>
      <c r="JD8" s="65">
        <v>6</v>
      </c>
      <c r="JE8" s="65"/>
      <c r="JF8" s="17">
        <f t="shared" si="171"/>
        <v>6.1</v>
      </c>
      <c r="JG8" s="18">
        <f t="shared" si="172"/>
        <v>6.1</v>
      </c>
      <c r="JH8" s="1028" t="str">
        <f t="shared" si="173"/>
        <v>6.1</v>
      </c>
      <c r="JI8" s="22" t="str">
        <f t="shared" si="174"/>
        <v>C</v>
      </c>
      <c r="JJ8" s="20">
        <f t="shared" si="175"/>
        <v>2</v>
      </c>
      <c r="JK8" s="20" t="str">
        <f t="shared" si="176"/>
        <v>2.0</v>
      </c>
      <c r="JL8" s="46">
        <v>2</v>
      </c>
      <c r="JM8" s="416">
        <v>2</v>
      </c>
      <c r="JN8" s="417">
        <v>8</v>
      </c>
      <c r="JO8" s="337">
        <v>8</v>
      </c>
      <c r="JP8" s="337"/>
      <c r="JQ8" s="17">
        <f t="shared" si="177"/>
        <v>8</v>
      </c>
      <c r="JR8" s="18">
        <f t="shared" si="178"/>
        <v>8</v>
      </c>
      <c r="JS8" s="323" t="str">
        <f t="shared" si="81"/>
        <v>8.0</v>
      </c>
      <c r="JT8" s="22" t="str">
        <f t="shared" si="179"/>
        <v>B+</v>
      </c>
      <c r="JU8" s="20">
        <f t="shared" si="180"/>
        <v>3.5</v>
      </c>
      <c r="JV8" s="20" t="str">
        <f t="shared" si="181"/>
        <v>3.5</v>
      </c>
      <c r="JW8" s="46">
        <v>1</v>
      </c>
      <c r="JX8" s="416">
        <v>1</v>
      </c>
      <c r="JY8" s="1167">
        <f t="shared" si="182"/>
        <v>7.7</v>
      </c>
      <c r="JZ8" s="22" t="str">
        <f t="shared" si="183"/>
        <v>B</v>
      </c>
      <c r="KA8" s="20">
        <f t="shared" si="184"/>
        <v>3</v>
      </c>
      <c r="KB8" s="20" t="str">
        <f t="shared" si="185"/>
        <v>3.0</v>
      </c>
      <c r="KC8" s="743">
        <v>3</v>
      </c>
      <c r="KD8" s="416">
        <v>3</v>
      </c>
      <c r="KE8" s="515">
        <f t="shared" si="85"/>
        <v>24</v>
      </c>
      <c r="KF8" s="35">
        <f t="shared" si="86"/>
        <v>2.4166666666666665</v>
      </c>
      <c r="KG8" s="36" t="str">
        <f t="shared" si="186"/>
        <v>2.42</v>
      </c>
      <c r="KH8" s="37" t="str">
        <f t="shared" si="187"/>
        <v>Lên lớp</v>
      </c>
      <c r="KI8" s="501">
        <f t="shared" si="87"/>
        <v>57</v>
      </c>
      <c r="KJ8" s="690">
        <f t="shared" si="88"/>
        <v>2.4298245614035086</v>
      </c>
      <c r="KK8" s="36" t="str">
        <f t="shared" si="188"/>
        <v>2.43</v>
      </c>
      <c r="KL8" s="290">
        <f t="shared" si="89"/>
        <v>24</v>
      </c>
      <c r="KM8" s="291">
        <f t="shared" si="90"/>
        <v>2.4166666666666665</v>
      </c>
      <c r="KN8" s="679">
        <f t="shared" si="91"/>
        <v>57</v>
      </c>
      <c r="KO8" s="680">
        <f t="shared" si="92"/>
        <v>2.4298245614035086</v>
      </c>
      <c r="KP8" s="37" t="str">
        <f t="shared" si="189"/>
        <v>Lên lớp</v>
      </c>
      <c r="KR8" s="417">
        <v>7</v>
      </c>
      <c r="KS8" s="65">
        <v>7</v>
      </c>
      <c r="KT8" s="65"/>
      <c r="KU8" s="17">
        <f t="shared" si="190"/>
        <v>7</v>
      </c>
      <c r="KV8" s="18">
        <f t="shared" si="191"/>
        <v>7</v>
      </c>
      <c r="KW8" s="1028" t="str">
        <f t="shared" si="192"/>
        <v>7.0</v>
      </c>
      <c r="KX8" s="22" t="str">
        <f t="shared" si="193"/>
        <v>B</v>
      </c>
      <c r="KY8" s="20">
        <f t="shared" si="194"/>
        <v>3</v>
      </c>
      <c r="KZ8" s="20" t="str">
        <f t="shared" si="195"/>
        <v>3.0</v>
      </c>
      <c r="LA8" s="46">
        <v>2</v>
      </c>
      <c r="LB8" s="416">
        <v>2</v>
      </c>
      <c r="LC8" s="417">
        <v>8</v>
      </c>
      <c r="LD8" s="65">
        <v>7</v>
      </c>
      <c r="LE8" s="65"/>
      <c r="LF8" s="17">
        <f t="shared" si="196"/>
        <v>7.4</v>
      </c>
      <c r="LG8" s="18">
        <f t="shared" si="197"/>
        <v>7.4</v>
      </c>
      <c r="LH8" s="323" t="str">
        <f t="shared" si="198"/>
        <v>7.4</v>
      </c>
      <c r="LI8" s="22" t="str">
        <f t="shared" si="199"/>
        <v>B</v>
      </c>
      <c r="LJ8" s="20">
        <f t="shared" si="200"/>
        <v>3</v>
      </c>
      <c r="LK8" s="20" t="str">
        <f t="shared" si="201"/>
        <v>3.0</v>
      </c>
      <c r="LL8" s="46">
        <v>1</v>
      </c>
      <c r="LM8" s="95">
        <v>1</v>
      </c>
      <c r="LN8" s="1167">
        <f t="shared" si="202"/>
        <v>7.2</v>
      </c>
      <c r="LO8" s="22" t="str">
        <f t="shared" si="203"/>
        <v>B</v>
      </c>
      <c r="LP8" s="20">
        <f t="shared" si="204"/>
        <v>3</v>
      </c>
      <c r="LQ8" s="20" t="str">
        <f t="shared" si="205"/>
        <v>3.0</v>
      </c>
      <c r="LR8" s="743">
        <v>3</v>
      </c>
      <c r="LS8" s="416">
        <v>3</v>
      </c>
      <c r="LT8" s="17">
        <v>6.4</v>
      </c>
      <c r="LU8" s="65">
        <v>5</v>
      </c>
      <c r="LV8" s="65"/>
      <c r="LW8" s="17">
        <f t="shared" si="206"/>
        <v>5.6</v>
      </c>
      <c r="LX8" s="18">
        <f t="shared" si="207"/>
        <v>5.6</v>
      </c>
      <c r="LY8" s="1028" t="str">
        <f t="shared" si="208"/>
        <v>5.6</v>
      </c>
      <c r="LZ8" s="22" t="str">
        <f t="shared" si="209"/>
        <v>C</v>
      </c>
      <c r="MA8" s="20">
        <f t="shared" si="210"/>
        <v>2</v>
      </c>
      <c r="MB8" s="20" t="str">
        <f t="shared" si="211"/>
        <v>2.0</v>
      </c>
      <c r="MC8" s="46">
        <v>2</v>
      </c>
      <c r="MD8" s="416">
        <v>2</v>
      </c>
      <c r="ME8" s="417">
        <v>7</v>
      </c>
      <c r="MF8" s="65">
        <v>9</v>
      </c>
      <c r="MG8" s="65"/>
      <c r="MH8" s="17">
        <f t="shared" si="212"/>
        <v>8.1999999999999993</v>
      </c>
      <c r="MI8" s="18">
        <f t="shared" si="213"/>
        <v>8.1999999999999993</v>
      </c>
      <c r="MJ8" s="1028" t="str">
        <f t="shared" si="214"/>
        <v>8.2</v>
      </c>
      <c r="MK8" s="22" t="str">
        <f t="shared" si="215"/>
        <v>B+</v>
      </c>
      <c r="ML8" s="20">
        <f t="shared" si="216"/>
        <v>3.5</v>
      </c>
      <c r="MM8" s="20" t="str">
        <f t="shared" si="217"/>
        <v>3.5</v>
      </c>
      <c r="MN8" s="46">
        <v>3</v>
      </c>
      <c r="MO8" s="416">
        <v>3</v>
      </c>
      <c r="MP8" s="660">
        <v>7.4</v>
      </c>
      <c r="MQ8" s="65">
        <v>8</v>
      </c>
      <c r="MR8" s="65"/>
      <c r="MS8" s="17">
        <f t="shared" si="218"/>
        <v>7.8</v>
      </c>
      <c r="MT8" s="18">
        <f t="shared" si="219"/>
        <v>7.8</v>
      </c>
      <c r="MU8" s="1028" t="str">
        <f t="shared" si="220"/>
        <v>7.8</v>
      </c>
      <c r="MV8" s="22" t="str">
        <f t="shared" si="221"/>
        <v>B</v>
      </c>
      <c r="MW8" s="20">
        <f t="shared" si="222"/>
        <v>3</v>
      </c>
      <c r="MX8" s="20" t="str">
        <f t="shared" si="223"/>
        <v>3.0</v>
      </c>
      <c r="MY8" s="46">
        <v>3</v>
      </c>
      <c r="MZ8" s="416">
        <v>3</v>
      </c>
      <c r="NA8" s="1082">
        <v>6.6</v>
      </c>
      <c r="NB8" s="1079">
        <v>6</v>
      </c>
      <c r="NC8" s="428"/>
      <c r="ND8" s="685">
        <f t="shared" si="224"/>
        <v>6.2</v>
      </c>
      <c r="NE8" s="686">
        <f t="shared" si="225"/>
        <v>6.2</v>
      </c>
      <c r="NF8" s="1073" t="str">
        <f t="shared" si="226"/>
        <v>6.2</v>
      </c>
      <c r="NG8" s="22" t="str">
        <f t="shared" si="227"/>
        <v>C</v>
      </c>
      <c r="NH8" s="20">
        <f t="shared" si="228"/>
        <v>2</v>
      </c>
      <c r="NI8" s="20" t="str">
        <f t="shared" si="229"/>
        <v>2.0</v>
      </c>
      <c r="NJ8" s="46">
        <v>1</v>
      </c>
      <c r="NK8" s="416">
        <v>1</v>
      </c>
      <c r="NL8" s="1167">
        <f t="shared" si="230"/>
        <v>7.3</v>
      </c>
      <c r="NM8" s="22" t="str">
        <f t="shared" si="231"/>
        <v>B</v>
      </c>
      <c r="NN8" s="20">
        <f t="shared" si="232"/>
        <v>3</v>
      </c>
      <c r="NO8" s="20" t="str">
        <f t="shared" si="233"/>
        <v>3.0</v>
      </c>
      <c r="NP8" s="743">
        <v>4</v>
      </c>
      <c r="NQ8" s="416">
        <v>4</v>
      </c>
      <c r="NR8" s="417">
        <v>9</v>
      </c>
      <c r="NS8" s="65">
        <v>9</v>
      </c>
      <c r="NT8" s="65"/>
      <c r="NU8" s="17">
        <f t="shared" si="234"/>
        <v>9</v>
      </c>
      <c r="NV8" s="18">
        <f t="shared" si="235"/>
        <v>9</v>
      </c>
      <c r="NW8" s="1028" t="str">
        <f t="shared" si="236"/>
        <v>9.0</v>
      </c>
      <c r="NX8" s="22" t="str">
        <f t="shared" si="237"/>
        <v>A</v>
      </c>
      <c r="NY8" s="20">
        <f t="shared" si="238"/>
        <v>4</v>
      </c>
      <c r="NZ8" s="20" t="str">
        <f t="shared" si="239"/>
        <v>4.0</v>
      </c>
      <c r="OA8" s="46">
        <v>4</v>
      </c>
      <c r="OB8" s="416">
        <v>4</v>
      </c>
      <c r="OC8" s="417">
        <v>6.7</v>
      </c>
      <c r="OD8" s="65">
        <v>6</v>
      </c>
      <c r="OE8" s="65"/>
      <c r="OF8" s="17">
        <f t="shared" si="240"/>
        <v>6.3</v>
      </c>
      <c r="OG8" s="18">
        <f t="shared" si="241"/>
        <v>6.3</v>
      </c>
      <c r="OH8" s="323" t="str">
        <f t="shared" si="242"/>
        <v>6.3</v>
      </c>
      <c r="OI8" s="22" t="str">
        <f t="shared" si="243"/>
        <v>C</v>
      </c>
      <c r="OJ8" s="20">
        <f t="shared" si="244"/>
        <v>2</v>
      </c>
      <c r="OK8" s="20" t="str">
        <f t="shared" si="245"/>
        <v>2.0</v>
      </c>
      <c r="OL8" s="46">
        <v>1</v>
      </c>
      <c r="OM8" s="95">
        <v>1</v>
      </c>
      <c r="ON8" s="1175">
        <f t="shared" si="246"/>
        <v>7.9</v>
      </c>
      <c r="OO8" s="22" t="str">
        <f t="shared" si="247"/>
        <v>B</v>
      </c>
      <c r="OP8" s="20">
        <f t="shared" si="248"/>
        <v>3</v>
      </c>
      <c r="OQ8" s="20" t="str">
        <f t="shared" si="249"/>
        <v>3.0</v>
      </c>
      <c r="OR8" s="743">
        <v>5</v>
      </c>
      <c r="OS8" s="97">
        <v>5</v>
      </c>
      <c r="OT8" s="263">
        <f t="shared" si="93"/>
        <v>17</v>
      </c>
      <c r="OU8" s="35">
        <f t="shared" si="94"/>
        <v>3.0882352941176472</v>
      </c>
      <c r="OV8" s="36" t="str">
        <f t="shared" si="250"/>
        <v>3.09</v>
      </c>
      <c r="OW8" s="65" t="str">
        <f t="shared" si="251"/>
        <v>Lên lớp</v>
      </c>
      <c r="OX8" s="501">
        <f t="shared" si="95"/>
        <v>74</v>
      </c>
      <c r="OY8" s="35">
        <f t="shared" si="96"/>
        <v>2.5810810810810811</v>
      </c>
      <c r="OZ8" s="36" t="str">
        <f t="shared" si="252"/>
        <v>2.58</v>
      </c>
      <c r="PA8" s="799">
        <f t="shared" si="97"/>
        <v>17</v>
      </c>
      <c r="PB8" s="800">
        <f t="shared" si="98"/>
        <v>3.0882352941176472</v>
      </c>
      <c r="PC8" s="801">
        <f t="shared" si="99"/>
        <v>74</v>
      </c>
      <c r="PD8" s="1031">
        <f t="shared" si="100"/>
        <v>6.8202702702702691</v>
      </c>
      <c r="PE8" s="802">
        <f t="shared" si="101"/>
        <v>2.5810810810810811</v>
      </c>
      <c r="PF8" s="65" t="str">
        <f t="shared" si="253"/>
        <v>Lên lớp</v>
      </c>
      <c r="PG8" s="225"/>
      <c r="PH8" s="417">
        <v>7.4</v>
      </c>
      <c r="PI8" s="599"/>
      <c r="PJ8" s="599">
        <v>4</v>
      </c>
      <c r="PK8" s="17">
        <f t="shared" si="254"/>
        <v>3</v>
      </c>
      <c r="PL8" s="18">
        <f t="shared" si="255"/>
        <v>5.4</v>
      </c>
      <c r="PM8" s="1028" t="str">
        <f t="shared" si="256"/>
        <v>5.4</v>
      </c>
      <c r="PN8" s="22" t="str">
        <f t="shared" si="257"/>
        <v>D+</v>
      </c>
      <c r="PO8" s="20">
        <f t="shared" si="258"/>
        <v>1.5</v>
      </c>
      <c r="PP8" s="20" t="str">
        <f t="shared" si="259"/>
        <v>1.5</v>
      </c>
      <c r="PQ8" s="46">
        <v>4</v>
      </c>
      <c r="PR8" s="416">
        <v>4</v>
      </c>
      <c r="PS8" s="417">
        <v>8</v>
      </c>
      <c r="PT8" s="65">
        <v>8</v>
      </c>
      <c r="PU8" s="65"/>
      <c r="PV8" s="17">
        <f t="shared" si="260"/>
        <v>8</v>
      </c>
      <c r="PW8" s="18">
        <f t="shared" si="261"/>
        <v>8</v>
      </c>
      <c r="PX8" s="1028" t="str">
        <f t="shared" si="262"/>
        <v>8.0</v>
      </c>
      <c r="PY8" s="22" t="str">
        <f t="shared" si="263"/>
        <v>B+</v>
      </c>
      <c r="PZ8" s="20">
        <f t="shared" si="264"/>
        <v>3.5</v>
      </c>
      <c r="QA8" s="20" t="str">
        <f t="shared" si="265"/>
        <v>3.5</v>
      </c>
      <c r="QB8" s="46">
        <v>2</v>
      </c>
      <c r="QC8" s="416">
        <v>2</v>
      </c>
      <c r="QD8" s="417">
        <v>7.3</v>
      </c>
      <c r="QE8" s="599">
        <v>7</v>
      </c>
      <c r="QF8" s="599"/>
      <c r="QG8" s="17">
        <f t="shared" si="266"/>
        <v>7.1</v>
      </c>
      <c r="QH8" s="18">
        <f t="shared" si="267"/>
        <v>7.1</v>
      </c>
      <c r="QI8" s="1028" t="str">
        <f t="shared" si="268"/>
        <v>7.1</v>
      </c>
      <c r="QJ8" s="22" t="str">
        <f t="shared" si="269"/>
        <v>B</v>
      </c>
      <c r="QK8" s="20">
        <f t="shared" si="270"/>
        <v>3</v>
      </c>
      <c r="QL8" s="20" t="str">
        <f t="shared" si="271"/>
        <v>3.0</v>
      </c>
      <c r="QM8" s="46">
        <v>2</v>
      </c>
      <c r="QN8" s="416">
        <v>2</v>
      </c>
      <c r="QO8" s="417">
        <v>7.2</v>
      </c>
      <c r="QP8" s="65">
        <v>7</v>
      </c>
      <c r="QQ8" s="65"/>
      <c r="QR8" s="17">
        <f t="shared" si="272"/>
        <v>7.1</v>
      </c>
      <c r="QS8" s="18">
        <f t="shared" si="273"/>
        <v>7.1</v>
      </c>
      <c r="QT8" s="1028" t="str">
        <f t="shared" si="274"/>
        <v>7.1</v>
      </c>
      <c r="QU8" s="22" t="str">
        <f t="shared" si="275"/>
        <v>B</v>
      </c>
      <c r="QV8" s="20">
        <f t="shared" si="276"/>
        <v>3</v>
      </c>
      <c r="QW8" s="20" t="str">
        <f t="shared" si="277"/>
        <v>3.0</v>
      </c>
      <c r="QX8" s="46">
        <v>2</v>
      </c>
      <c r="QY8" s="416">
        <v>2</v>
      </c>
      <c r="QZ8" s="417">
        <v>6.8</v>
      </c>
      <c r="RA8" s="599">
        <v>6</v>
      </c>
      <c r="RB8" s="599"/>
      <c r="RC8" s="17">
        <f t="shared" si="278"/>
        <v>6.3</v>
      </c>
      <c r="RD8" s="18">
        <f t="shared" si="279"/>
        <v>6.3</v>
      </c>
      <c r="RE8" s="323" t="str">
        <f t="shared" si="280"/>
        <v>6.3</v>
      </c>
      <c r="RF8" s="22" t="str">
        <f t="shared" si="281"/>
        <v>C</v>
      </c>
      <c r="RG8" s="20">
        <f t="shared" si="282"/>
        <v>2</v>
      </c>
      <c r="RH8" s="20" t="str">
        <f t="shared" si="283"/>
        <v>2.0</v>
      </c>
      <c r="RI8" s="46">
        <v>2</v>
      </c>
      <c r="RJ8" s="416">
        <v>2</v>
      </c>
      <c r="RK8" s="660">
        <v>8.3000000000000007</v>
      </c>
      <c r="RL8" s="65">
        <v>6</v>
      </c>
      <c r="RM8" s="65"/>
      <c r="RN8" s="17">
        <f t="shared" si="284"/>
        <v>6.9</v>
      </c>
      <c r="RO8" s="18">
        <f t="shared" si="285"/>
        <v>6.9</v>
      </c>
      <c r="RP8" s="323" t="str">
        <f t="shared" si="286"/>
        <v>6.9</v>
      </c>
      <c r="RQ8" s="22" t="str">
        <f t="shared" si="287"/>
        <v>C+</v>
      </c>
      <c r="RR8" s="20">
        <f t="shared" si="288"/>
        <v>2.5</v>
      </c>
      <c r="RS8" s="20" t="str">
        <f t="shared" si="289"/>
        <v>2.5</v>
      </c>
      <c r="RT8" s="46">
        <v>2</v>
      </c>
      <c r="RU8" s="416">
        <v>2</v>
      </c>
      <c r="RV8" s="585">
        <v>8.3000000000000007</v>
      </c>
      <c r="RW8" s="599">
        <v>7</v>
      </c>
      <c r="RX8" s="599"/>
      <c r="RY8" s="17">
        <f t="shared" si="290"/>
        <v>7.5</v>
      </c>
      <c r="RZ8" s="18">
        <f t="shared" si="291"/>
        <v>7.5</v>
      </c>
      <c r="SA8" s="323" t="str">
        <f t="shared" si="292"/>
        <v>7.5</v>
      </c>
      <c r="SB8" s="22" t="str">
        <f t="shared" si="293"/>
        <v>B</v>
      </c>
      <c r="SC8" s="20">
        <f t="shared" si="294"/>
        <v>3</v>
      </c>
      <c r="SD8" s="20" t="str">
        <f t="shared" si="295"/>
        <v>3.0</v>
      </c>
      <c r="SE8" s="46">
        <v>4</v>
      </c>
      <c r="SF8" s="416">
        <v>4</v>
      </c>
      <c r="SG8" s="515">
        <f t="shared" si="296"/>
        <v>18</v>
      </c>
      <c r="SH8" s="35">
        <f t="shared" si="297"/>
        <v>2.5555555555555554</v>
      </c>
      <c r="SI8" s="36" t="str">
        <f t="shared" si="298"/>
        <v>2.56</v>
      </c>
      <c r="SJ8" s="65" t="str">
        <f t="shared" si="299"/>
        <v>Lên lớp</v>
      </c>
      <c r="SK8" s="501">
        <f t="shared" si="300"/>
        <v>92</v>
      </c>
      <c r="SL8" s="35">
        <f t="shared" si="102"/>
        <v>2.5760869565217392</v>
      </c>
      <c r="SM8" s="36" t="str">
        <f t="shared" si="301"/>
        <v>2.58</v>
      </c>
      <c r="SN8" s="799">
        <f t="shared" si="302"/>
        <v>18</v>
      </c>
      <c r="SO8" s="1105">
        <f t="shared" si="303"/>
        <v>6.8000000000000007</v>
      </c>
      <c r="SP8" s="800">
        <f t="shared" si="304"/>
        <v>2.5555555555555554</v>
      </c>
      <c r="SQ8" s="801">
        <f t="shared" si="305"/>
        <v>92</v>
      </c>
      <c r="SR8" s="1107">
        <f t="shared" si="306"/>
        <v>6.8163043478260859</v>
      </c>
      <c r="SS8" s="802">
        <f t="shared" si="307"/>
        <v>2.5760869565217392</v>
      </c>
      <c r="ST8" s="65" t="str">
        <f t="shared" si="308"/>
        <v>Lên lớp</v>
      </c>
      <c r="SU8" s="454"/>
      <c r="SV8" s="585">
        <v>7.5</v>
      </c>
      <c r="SW8" s="588">
        <v>7.2</v>
      </c>
      <c r="SX8" s="1183">
        <f t="shared" si="309"/>
        <v>7.4</v>
      </c>
      <c r="SY8" s="337">
        <v>7.1</v>
      </c>
      <c r="SZ8" s="1145">
        <f t="shared" si="310"/>
        <v>7.2</v>
      </c>
      <c r="TA8" s="1189" t="str">
        <f t="shared" si="311"/>
        <v>7.2</v>
      </c>
      <c r="TB8" s="1147" t="str">
        <f t="shared" si="312"/>
        <v>B</v>
      </c>
      <c r="TC8" s="1149">
        <f t="shared" si="313"/>
        <v>3</v>
      </c>
      <c r="TD8" s="1149" t="str">
        <f t="shared" si="314"/>
        <v>3.0</v>
      </c>
      <c r="TE8" s="1151">
        <v>5</v>
      </c>
      <c r="TF8" s="416">
        <v>5</v>
      </c>
      <c r="TG8" s="289">
        <f t="shared" si="315"/>
        <v>5</v>
      </c>
      <c r="TH8" s="35">
        <f t="shared" si="316"/>
        <v>3</v>
      </c>
      <c r="TI8" s="36" t="str">
        <f t="shared" si="317"/>
        <v>3.00</v>
      </c>
      <c r="TJ8" s="1163" t="str">
        <f t="shared" si="318"/>
        <v>Lên lớp</v>
      </c>
      <c r="TK8" s="290">
        <f t="shared" si="319"/>
        <v>5</v>
      </c>
      <c r="TL8" s="291">
        <f xml:space="preserve"> (TC8*TF8)/TK8</f>
        <v>3</v>
      </c>
    </row>
    <row r="9" spans="1:533" ht="18.75" customHeight="1">
      <c r="A9" s="108">
        <v>12</v>
      </c>
      <c r="B9" s="127" t="s">
        <v>251</v>
      </c>
      <c r="C9" s="65" t="s">
        <v>290</v>
      </c>
      <c r="D9" s="128" t="s">
        <v>263</v>
      </c>
      <c r="E9" s="1221" t="s">
        <v>264</v>
      </c>
      <c r="F9" s="125"/>
      <c r="G9" s="131" t="s">
        <v>211</v>
      </c>
      <c r="H9" s="131" t="s">
        <v>8</v>
      </c>
      <c r="I9" s="781" t="s">
        <v>399</v>
      </c>
      <c r="J9" s="784">
        <v>6.5</v>
      </c>
      <c r="K9" s="1039" t="str">
        <f t="shared" si="0"/>
        <v>6.5</v>
      </c>
      <c r="L9" s="465" t="str">
        <f t="shared" si="1"/>
        <v>C+</v>
      </c>
      <c r="M9" s="466">
        <f t="shared" si="2"/>
        <v>2.5</v>
      </c>
      <c r="N9" s="738">
        <v>6.6</v>
      </c>
      <c r="O9" s="1039" t="str">
        <f t="shared" si="3"/>
        <v>6.6</v>
      </c>
      <c r="P9" s="465" t="str">
        <f t="shared" si="103"/>
        <v>C+</v>
      </c>
      <c r="Q9" s="466">
        <f t="shared" si="104"/>
        <v>2.5</v>
      </c>
      <c r="R9" s="12">
        <v>8</v>
      </c>
      <c r="S9" s="13">
        <v>9</v>
      </c>
      <c r="T9" s="14"/>
      <c r="U9" s="11">
        <f t="shared" si="4"/>
        <v>8.6</v>
      </c>
      <c r="V9" s="16">
        <f t="shared" si="5"/>
        <v>8.6</v>
      </c>
      <c r="W9" s="1039" t="str">
        <f t="shared" si="6"/>
        <v>8.6</v>
      </c>
      <c r="X9" s="22" t="str">
        <f t="shared" si="7"/>
        <v>A</v>
      </c>
      <c r="Y9" s="20">
        <f t="shared" si="8"/>
        <v>4</v>
      </c>
      <c r="Z9" s="39" t="str">
        <f t="shared" si="9"/>
        <v>4.0</v>
      </c>
      <c r="AA9" s="69">
        <v>2</v>
      </c>
      <c r="AB9" s="92">
        <v>2</v>
      </c>
      <c r="AC9" s="12">
        <v>6.7</v>
      </c>
      <c r="AD9" s="13">
        <v>8</v>
      </c>
      <c r="AE9" s="14"/>
      <c r="AF9" s="11">
        <f t="shared" si="10"/>
        <v>7.5</v>
      </c>
      <c r="AG9" s="16">
        <f t="shared" si="11"/>
        <v>7.5</v>
      </c>
      <c r="AH9" s="327" t="str">
        <f t="shared" si="12"/>
        <v>7.5</v>
      </c>
      <c r="AI9" s="22" t="str">
        <f t="shared" si="13"/>
        <v>B</v>
      </c>
      <c r="AJ9" s="20">
        <f t="shared" si="14"/>
        <v>3</v>
      </c>
      <c r="AK9" s="39" t="str">
        <f t="shared" si="15"/>
        <v>3.0</v>
      </c>
      <c r="AL9" s="8">
        <v>3</v>
      </c>
      <c r="AM9" s="92">
        <v>3</v>
      </c>
      <c r="AN9" s="27">
        <v>5.4</v>
      </c>
      <c r="AO9" s="28">
        <v>6</v>
      </c>
      <c r="AP9" s="14"/>
      <c r="AQ9" s="11">
        <f t="shared" si="16"/>
        <v>5.8</v>
      </c>
      <c r="AR9" s="16">
        <f t="shared" si="17"/>
        <v>5.8</v>
      </c>
      <c r="AS9" s="327" t="str">
        <f t="shared" si="105"/>
        <v>5.8</v>
      </c>
      <c r="AT9" s="22" t="str">
        <f t="shared" si="18"/>
        <v>C</v>
      </c>
      <c r="AU9" s="20">
        <f t="shared" si="19"/>
        <v>2</v>
      </c>
      <c r="AV9" s="39" t="str">
        <f t="shared" si="20"/>
        <v>2.0</v>
      </c>
      <c r="AW9" s="8">
        <v>3</v>
      </c>
      <c r="AX9" s="95">
        <v>3</v>
      </c>
      <c r="AY9" s="266">
        <v>5.2</v>
      </c>
      <c r="AZ9" s="434">
        <v>6</v>
      </c>
      <c r="BA9" s="519"/>
      <c r="BB9" s="424">
        <f t="shared" si="21"/>
        <v>5.7</v>
      </c>
      <c r="BC9" s="425">
        <f t="shared" si="22"/>
        <v>5.7</v>
      </c>
      <c r="BD9" s="327" t="str">
        <f t="shared" si="23"/>
        <v>5.7</v>
      </c>
      <c r="BE9" s="22" t="str">
        <f t="shared" si="24"/>
        <v>C</v>
      </c>
      <c r="BF9" s="20">
        <f t="shared" si="25"/>
        <v>2</v>
      </c>
      <c r="BG9" s="39" t="str">
        <f t="shared" si="26"/>
        <v>2.0</v>
      </c>
      <c r="BH9" s="46">
        <v>3</v>
      </c>
      <c r="BI9" s="92">
        <v>3</v>
      </c>
      <c r="BJ9" s="12">
        <v>7.3</v>
      </c>
      <c r="BK9" s="13">
        <v>6</v>
      </c>
      <c r="BL9" s="14"/>
      <c r="BM9" s="11">
        <f t="shared" si="27"/>
        <v>6.5</v>
      </c>
      <c r="BN9" s="16">
        <f t="shared" si="28"/>
        <v>6.5</v>
      </c>
      <c r="BO9" s="327" t="str">
        <f t="shared" si="29"/>
        <v>6.5</v>
      </c>
      <c r="BP9" s="22" t="str">
        <f t="shared" si="30"/>
        <v>C+</v>
      </c>
      <c r="BQ9" s="20">
        <f t="shared" si="31"/>
        <v>2.5</v>
      </c>
      <c r="BR9" s="39" t="str">
        <f t="shared" si="32"/>
        <v>2.5</v>
      </c>
      <c r="BS9" s="46">
        <v>5</v>
      </c>
      <c r="BT9" s="92">
        <v>5</v>
      </c>
      <c r="BU9" s="289">
        <f t="shared" si="33"/>
        <v>16</v>
      </c>
      <c r="BV9" s="35">
        <f t="shared" si="34"/>
        <v>2.59375</v>
      </c>
      <c r="BW9" s="36" t="str">
        <f t="shared" si="35"/>
        <v>2.59</v>
      </c>
      <c r="BX9" s="37" t="str">
        <f t="shared" si="36"/>
        <v>Lên lớp</v>
      </c>
      <c r="BY9" s="290">
        <f t="shared" si="37"/>
        <v>16</v>
      </c>
      <c r="BZ9" s="291">
        <f t="shared" si="38"/>
        <v>2.59375</v>
      </c>
      <c r="CA9" s="37" t="str">
        <f t="shared" si="39"/>
        <v>Lên lớp</v>
      </c>
      <c r="CB9" s="391"/>
      <c r="CC9" s="417">
        <v>8</v>
      </c>
      <c r="CD9" s="337">
        <v>7.6</v>
      </c>
      <c r="CE9" s="45"/>
      <c r="CF9" s="17">
        <f t="shared" si="40"/>
        <v>7.8</v>
      </c>
      <c r="CG9" s="18">
        <f t="shared" si="41"/>
        <v>7.8</v>
      </c>
      <c r="CH9" s="323" t="str">
        <f t="shared" si="42"/>
        <v>7.8</v>
      </c>
      <c r="CI9" s="22" t="str">
        <f t="shared" si="43"/>
        <v>B</v>
      </c>
      <c r="CJ9" s="20">
        <f t="shared" si="44"/>
        <v>3</v>
      </c>
      <c r="CK9" s="20" t="str">
        <f t="shared" si="45"/>
        <v>3.0</v>
      </c>
      <c r="CL9" s="46">
        <v>2</v>
      </c>
      <c r="CM9" s="416">
        <v>2</v>
      </c>
      <c r="CN9" s="417">
        <v>6.4</v>
      </c>
      <c r="CO9" s="65">
        <v>7</v>
      </c>
      <c r="CP9" s="45"/>
      <c r="CQ9" s="17">
        <f t="shared" si="46"/>
        <v>6.8</v>
      </c>
      <c r="CR9" s="18">
        <f t="shared" si="47"/>
        <v>6.8</v>
      </c>
      <c r="CS9" s="323" t="str">
        <f t="shared" si="48"/>
        <v>6.8</v>
      </c>
      <c r="CT9" s="22" t="str">
        <f t="shared" si="49"/>
        <v>C+</v>
      </c>
      <c r="CU9" s="20">
        <f t="shared" si="50"/>
        <v>2.5</v>
      </c>
      <c r="CV9" s="20" t="str">
        <f t="shared" si="51"/>
        <v>2.5</v>
      </c>
      <c r="CW9" s="46">
        <v>4</v>
      </c>
      <c r="CX9" s="416">
        <v>4</v>
      </c>
      <c r="CY9" s="417">
        <v>6.3</v>
      </c>
      <c r="CZ9" s="65">
        <v>4</v>
      </c>
      <c r="DA9" s="65"/>
      <c r="DB9" s="17">
        <f t="shared" si="52"/>
        <v>4.9000000000000004</v>
      </c>
      <c r="DC9" s="18">
        <f t="shared" si="53"/>
        <v>4.9000000000000004</v>
      </c>
      <c r="DD9" s="323" t="str">
        <f t="shared" si="54"/>
        <v>4.9</v>
      </c>
      <c r="DE9" s="22" t="str">
        <f t="shared" si="55"/>
        <v>D</v>
      </c>
      <c r="DF9" s="20">
        <f t="shared" si="56"/>
        <v>1</v>
      </c>
      <c r="DG9" s="20" t="str">
        <f t="shared" si="57"/>
        <v>1.0</v>
      </c>
      <c r="DH9" s="46">
        <v>3</v>
      </c>
      <c r="DI9" s="416">
        <v>3</v>
      </c>
      <c r="DJ9" s="417">
        <v>6</v>
      </c>
      <c r="DK9" s="65">
        <v>6</v>
      </c>
      <c r="DL9" s="45"/>
      <c r="DM9" s="17">
        <f t="shared" si="58"/>
        <v>6</v>
      </c>
      <c r="DN9" s="18">
        <f t="shared" si="59"/>
        <v>6</v>
      </c>
      <c r="DO9" s="323" t="str">
        <f t="shared" si="60"/>
        <v>6.0</v>
      </c>
      <c r="DP9" s="22" t="str">
        <f t="shared" si="61"/>
        <v>C</v>
      </c>
      <c r="DQ9" s="20">
        <f t="shared" si="62"/>
        <v>2</v>
      </c>
      <c r="DR9" s="20" t="str">
        <f t="shared" si="63"/>
        <v>2.0</v>
      </c>
      <c r="DS9" s="46">
        <v>3</v>
      </c>
      <c r="DT9" s="416">
        <v>3</v>
      </c>
      <c r="DU9" s="417">
        <v>6.9</v>
      </c>
      <c r="DV9" s="86">
        <v>5</v>
      </c>
      <c r="DW9" s="65"/>
      <c r="DX9" s="17">
        <f t="shared" si="64"/>
        <v>5.8</v>
      </c>
      <c r="DY9" s="18">
        <f t="shared" si="65"/>
        <v>5.8</v>
      </c>
      <c r="DZ9" s="323" t="str">
        <f t="shared" si="66"/>
        <v>5.8</v>
      </c>
      <c r="EA9" s="22" t="str">
        <f t="shared" si="67"/>
        <v>C</v>
      </c>
      <c r="EB9" s="20">
        <f t="shared" si="68"/>
        <v>2</v>
      </c>
      <c r="EC9" s="20" t="str">
        <f t="shared" si="69"/>
        <v>2.0</v>
      </c>
      <c r="ED9" s="46">
        <v>3</v>
      </c>
      <c r="EE9" s="416">
        <v>3</v>
      </c>
      <c r="EF9" s="417">
        <v>5.4</v>
      </c>
      <c r="EG9" s="65">
        <v>4</v>
      </c>
      <c r="EH9" s="65"/>
      <c r="EI9" s="17">
        <f t="shared" si="70"/>
        <v>4.5999999999999996</v>
      </c>
      <c r="EJ9" s="18">
        <f t="shared" si="71"/>
        <v>4.5999999999999996</v>
      </c>
      <c r="EK9" s="323" t="str">
        <f t="shared" si="106"/>
        <v>4.6</v>
      </c>
      <c r="EL9" s="22" t="str">
        <f t="shared" si="72"/>
        <v>D</v>
      </c>
      <c r="EM9" s="20">
        <f t="shared" si="73"/>
        <v>1</v>
      </c>
      <c r="EN9" s="20" t="str">
        <f t="shared" si="74"/>
        <v>1.0</v>
      </c>
      <c r="EO9" s="46">
        <v>2</v>
      </c>
      <c r="EP9" s="416">
        <v>2</v>
      </c>
      <c r="EQ9" s="515">
        <f t="shared" si="75"/>
        <v>17</v>
      </c>
      <c r="ER9" s="35">
        <f t="shared" si="76"/>
        <v>1.9411764705882353</v>
      </c>
      <c r="ES9" s="36" t="str">
        <f t="shared" si="77"/>
        <v>1.94</v>
      </c>
      <c r="ET9" s="86" t="str">
        <f t="shared" si="107"/>
        <v>Lên lớp</v>
      </c>
      <c r="EU9" s="501">
        <f t="shared" si="108"/>
        <v>33</v>
      </c>
      <c r="EV9" s="35">
        <f t="shared" si="109"/>
        <v>2.2575757575757578</v>
      </c>
      <c r="EW9" s="36" t="str">
        <f t="shared" si="110"/>
        <v>2.26</v>
      </c>
      <c r="EX9" s="530">
        <f t="shared" si="111"/>
        <v>33</v>
      </c>
      <c r="EY9" s="502">
        <f t="shared" si="78"/>
        <v>2.2575757575757578</v>
      </c>
      <c r="EZ9" s="503" t="str">
        <f t="shared" si="112"/>
        <v>Lên lớp</v>
      </c>
      <c r="FA9" s="225"/>
      <c r="FB9" s="470">
        <v>8</v>
      </c>
      <c r="FC9" s="605">
        <v>0</v>
      </c>
      <c r="FD9" s="600">
        <v>9</v>
      </c>
      <c r="FE9" s="17">
        <f t="shared" si="113"/>
        <v>3.2</v>
      </c>
      <c r="FF9" s="18">
        <f t="shared" si="114"/>
        <v>8.6</v>
      </c>
      <c r="FG9" s="1028" t="str">
        <f t="shared" si="115"/>
        <v>8.6</v>
      </c>
      <c r="FH9" s="22" t="str">
        <f t="shared" si="116"/>
        <v>A</v>
      </c>
      <c r="FI9" s="20">
        <f t="shared" si="117"/>
        <v>4</v>
      </c>
      <c r="FJ9" s="20" t="str">
        <f t="shared" si="118"/>
        <v>4.0</v>
      </c>
      <c r="FK9" s="46">
        <v>4</v>
      </c>
      <c r="FL9" s="97">
        <v>4</v>
      </c>
      <c r="FM9" s="406">
        <v>7.4</v>
      </c>
      <c r="FN9" s="65">
        <v>2</v>
      </c>
      <c r="FO9" s="65"/>
      <c r="FP9" s="17">
        <f t="shared" si="119"/>
        <v>4.2</v>
      </c>
      <c r="FQ9" s="18">
        <f t="shared" si="120"/>
        <v>4.2</v>
      </c>
      <c r="FR9" s="323" t="str">
        <f t="shared" si="121"/>
        <v>4.2</v>
      </c>
      <c r="FS9" s="22" t="str">
        <f t="shared" si="122"/>
        <v>D</v>
      </c>
      <c r="FT9" s="20">
        <f t="shared" si="123"/>
        <v>1</v>
      </c>
      <c r="FU9" s="20" t="str">
        <f t="shared" si="124"/>
        <v>1.0</v>
      </c>
      <c r="FV9" s="46">
        <v>2</v>
      </c>
      <c r="FW9" s="416">
        <v>2</v>
      </c>
      <c r="FX9" s="417">
        <v>6.2</v>
      </c>
      <c r="FY9" s="65">
        <v>6</v>
      </c>
      <c r="FZ9" s="65"/>
      <c r="GA9" s="17">
        <f t="shared" si="125"/>
        <v>6.1</v>
      </c>
      <c r="GB9" s="18">
        <f t="shared" si="126"/>
        <v>6.1</v>
      </c>
      <c r="GC9" s="1028" t="str">
        <f t="shared" si="127"/>
        <v>6.1</v>
      </c>
      <c r="GD9" s="22" t="str">
        <f t="shared" si="128"/>
        <v>C</v>
      </c>
      <c r="GE9" s="20">
        <f t="shared" si="129"/>
        <v>2</v>
      </c>
      <c r="GF9" s="20" t="str">
        <f t="shared" si="130"/>
        <v>2.0</v>
      </c>
      <c r="GG9" s="46">
        <v>2</v>
      </c>
      <c r="GH9" s="416">
        <v>2</v>
      </c>
      <c r="GI9" s="417">
        <v>7.7</v>
      </c>
      <c r="GJ9" s="599">
        <v>7</v>
      </c>
      <c r="GK9" s="599"/>
      <c r="GL9" s="17">
        <f t="shared" si="131"/>
        <v>7.3</v>
      </c>
      <c r="GM9" s="18">
        <f t="shared" si="132"/>
        <v>7.3</v>
      </c>
      <c r="GN9" s="1028" t="str">
        <f t="shared" si="133"/>
        <v>7.3</v>
      </c>
      <c r="GO9" s="22" t="str">
        <f t="shared" si="134"/>
        <v>B</v>
      </c>
      <c r="GP9" s="20">
        <f t="shared" si="135"/>
        <v>3</v>
      </c>
      <c r="GQ9" s="20" t="str">
        <f t="shared" si="136"/>
        <v>3.0</v>
      </c>
      <c r="GR9" s="46">
        <v>2</v>
      </c>
      <c r="GS9" s="416">
        <v>2</v>
      </c>
      <c r="GT9" s="660">
        <v>8</v>
      </c>
      <c r="GU9" s="599">
        <v>4</v>
      </c>
      <c r="GV9" s="599"/>
      <c r="GW9" s="17">
        <f t="shared" si="137"/>
        <v>5.6</v>
      </c>
      <c r="GX9" s="18">
        <f t="shared" si="138"/>
        <v>5.6</v>
      </c>
      <c r="GY9" s="1028" t="str">
        <f t="shared" si="139"/>
        <v>5.6</v>
      </c>
      <c r="GZ9" s="22" t="str">
        <f t="shared" si="140"/>
        <v>C</v>
      </c>
      <c r="HA9" s="20">
        <f t="shared" si="141"/>
        <v>2</v>
      </c>
      <c r="HB9" s="20" t="str">
        <f t="shared" si="142"/>
        <v>2.0</v>
      </c>
      <c r="HC9" s="46">
        <v>2</v>
      </c>
      <c r="HD9" s="416">
        <v>2</v>
      </c>
      <c r="HE9" s="417">
        <v>5.2</v>
      </c>
      <c r="HF9" s="599">
        <v>8</v>
      </c>
      <c r="HG9" s="599"/>
      <c r="HH9" s="17">
        <f t="shared" si="143"/>
        <v>6.9</v>
      </c>
      <c r="HI9" s="18">
        <f t="shared" si="144"/>
        <v>6.9</v>
      </c>
      <c r="HJ9" s="323" t="str">
        <f t="shared" si="145"/>
        <v>6.9</v>
      </c>
      <c r="HK9" s="22" t="str">
        <f t="shared" si="146"/>
        <v>C+</v>
      </c>
      <c r="HL9" s="20">
        <f t="shared" si="147"/>
        <v>2.5</v>
      </c>
      <c r="HM9" s="20" t="str">
        <f t="shared" si="148"/>
        <v>2.5</v>
      </c>
      <c r="HN9" s="46">
        <v>3</v>
      </c>
      <c r="HO9" s="416">
        <v>3</v>
      </c>
      <c r="HP9" s="417">
        <v>6.8</v>
      </c>
      <c r="HQ9" s="599">
        <v>6</v>
      </c>
      <c r="HR9" s="599"/>
      <c r="HS9" s="17">
        <f t="shared" si="149"/>
        <v>6.3</v>
      </c>
      <c r="HT9" s="18">
        <f t="shared" si="150"/>
        <v>6.3</v>
      </c>
      <c r="HU9" s="323" t="str">
        <f t="shared" si="151"/>
        <v>6.3</v>
      </c>
      <c r="HV9" s="22" t="str">
        <f t="shared" si="152"/>
        <v>C</v>
      </c>
      <c r="HW9" s="20">
        <f t="shared" si="153"/>
        <v>2</v>
      </c>
      <c r="HX9" s="20" t="str">
        <f t="shared" si="154"/>
        <v>2.0</v>
      </c>
      <c r="HY9" s="46">
        <v>2</v>
      </c>
      <c r="HZ9" s="416">
        <v>2</v>
      </c>
      <c r="IA9" s="417">
        <v>5</v>
      </c>
      <c r="IB9" s="599">
        <v>1</v>
      </c>
      <c r="IC9" s="599">
        <v>4</v>
      </c>
      <c r="ID9" s="17">
        <f t="shared" si="155"/>
        <v>2.6</v>
      </c>
      <c r="IE9" s="18">
        <f t="shared" si="156"/>
        <v>4.4000000000000004</v>
      </c>
      <c r="IF9" s="323" t="str">
        <f t="shared" si="157"/>
        <v>4.4</v>
      </c>
      <c r="IG9" s="22" t="str">
        <f t="shared" si="158"/>
        <v>D</v>
      </c>
      <c r="IH9" s="20">
        <f t="shared" si="159"/>
        <v>1</v>
      </c>
      <c r="II9" s="20" t="str">
        <f t="shared" si="160"/>
        <v>1.0</v>
      </c>
      <c r="IJ9" s="46">
        <v>3</v>
      </c>
      <c r="IK9" s="416">
        <v>3</v>
      </c>
      <c r="IL9" s="1082">
        <v>7.6</v>
      </c>
      <c r="IM9" s="603">
        <v>6</v>
      </c>
      <c r="IN9" s="602"/>
      <c r="IO9" s="685">
        <f t="shared" si="161"/>
        <v>6.6</v>
      </c>
      <c r="IP9" s="686">
        <f t="shared" si="162"/>
        <v>6.6</v>
      </c>
      <c r="IQ9" s="1073" t="str">
        <f t="shared" si="163"/>
        <v>6.6</v>
      </c>
      <c r="IR9" s="22" t="str">
        <f t="shared" si="164"/>
        <v>C+</v>
      </c>
      <c r="IS9" s="20">
        <f t="shared" si="165"/>
        <v>2.5</v>
      </c>
      <c r="IT9" s="20" t="str">
        <f t="shared" si="166"/>
        <v>2.5</v>
      </c>
      <c r="IU9" s="46">
        <v>1</v>
      </c>
      <c r="IV9" s="416">
        <v>1</v>
      </c>
      <c r="IW9" s="1167">
        <f t="shared" si="167"/>
        <v>5</v>
      </c>
      <c r="IX9" s="22" t="str">
        <f t="shared" si="168"/>
        <v>D+</v>
      </c>
      <c r="IY9" s="20">
        <f t="shared" si="169"/>
        <v>1.5</v>
      </c>
      <c r="IZ9" s="20" t="str">
        <f t="shared" si="170"/>
        <v>1.5</v>
      </c>
      <c r="JA9" s="743">
        <v>4</v>
      </c>
      <c r="JB9" s="416">
        <v>4</v>
      </c>
      <c r="JC9" s="585">
        <v>6.3</v>
      </c>
      <c r="JD9" s="65">
        <v>8</v>
      </c>
      <c r="JE9" s="65"/>
      <c r="JF9" s="17">
        <f t="shared" si="171"/>
        <v>7.3</v>
      </c>
      <c r="JG9" s="18">
        <f t="shared" si="172"/>
        <v>7.3</v>
      </c>
      <c r="JH9" s="1028" t="str">
        <f t="shared" si="173"/>
        <v>7.3</v>
      </c>
      <c r="JI9" s="22" t="str">
        <f t="shared" si="174"/>
        <v>B</v>
      </c>
      <c r="JJ9" s="20">
        <f t="shared" si="175"/>
        <v>3</v>
      </c>
      <c r="JK9" s="20" t="str">
        <f t="shared" si="176"/>
        <v>3.0</v>
      </c>
      <c r="JL9" s="46">
        <v>2</v>
      </c>
      <c r="JM9" s="416">
        <v>2</v>
      </c>
      <c r="JN9" s="417">
        <v>8</v>
      </c>
      <c r="JO9" s="337">
        <v>8</v>
      </c>
      <c r="JP9" s="337"/>
      <c r="JQ9" s="17">
        <f t="shared" si="177"/>
        <v>8</v>
      </c>
      <c r="JR9" s="18">
        <f t="shared" si="178"/>
        <v>8</v>
      </c>
      <c r="JS9" s="323" t="str">
        <f t="shared" si="81"/>
        <v>8.0</v>
      </c>
      <c r="JT9" s="22" t="str">
        <f t="shared" si="179"/>
        <v>B+</v>
      </c>
      <c r="JU9" s="20">
        <f t="shared" si="180"/>
        <v>3.5</v>
      </c>
      <c r="JV9" s="20" t="str">
        <f t="shared" si="181"/>
        <v>3.5</v>
      </c>
      <c r="JW9" s="46">
        <v>1</v>
      </c>
      <c r="JX9" s="416">
        <v>1</v>
      </c>
      <c r="JY9" s="1167">
        <f t="shared" si="182"/>
        <v>7.9</v>
      </c>
      <c r="JZ9" s="22" t="str">
        <f t="shared" si="183"/>
        <v>B</v>
      </c>
      <c r="KA9" s="20">
        <f t="shared" si="184"/>
        <v>3</v>
      </c>
      <c r="KB9" s="20" t="str">
        <f t="shared" si="185"/>
        <v>3.0</v>
      </c>
      <c r="KC9" s="743">
        <v>3</v>
      </c>
      <c r="KD9" s="416">
        <v>3</v>
      </c>
      <c r="KE9" s="515">
        <f t="shared" si="85"/>
        <v>24</v>
      </c>
      <c r="KF9" s="35">
        <f t="shared" si="86"/>
        <v>2.4375</v>
      </c>
      <c r="KG9" s="36" t="str">
        <f t="shared" si="186"/>
        <v>2.44</v>
      </c>
      <c r="KH9" s="37" t="str">
        <f t="shared" si="187"/>
        <v>Lên lớp</v>
      </c>
      <c r="KI9" s="501">
        <f t="shared" si="87"/>
        <v>57</v>
      </c>
      <c r="KJ9" s="690">
        <f t="shared" si="88"/>
        <v>2.3333333333333335</v>
      </c>
      <c r="KK9" s="36" t="str">
        <f t="shared" si="188"/>
        <v>2.33</v>
      </c>
      <c r="KL9" s="290">
        <f t="shared" si="89"/>
        <v>24</v>
      </c>
      <c r="KM9" s="291">
        <f t="shared" si="90"/>
        <v>2.4375</v>
      </c>
      <c r="KN9" s="679">
        <f t="shared" si="91"/>
        <v>57</v>
      </c>
      <c r="KO9" s="680">
        <f t="shared" si="92"/>
        <v>2.3333333333333335</v>
      </c>
      <c r="KP9" s="37" t="str">
        <f t="shared" si="189"/>
        <v>Lên lớp</v>
      </c>
      <c r="KR9" s="417">
        <v>6</v>
      </c>
      <c r="KS9" s="65">
        <v>5</v>
      </c>
      <c r="KT9" s="65"/>
      <c r="KU9" s="17">
        <f t="shared" si="190"/>
        <v>5.4</v>
      </c>
      <c r="KV9" s="18">
        <f t="shared" si="191"/>
        <v>5.4</v>
      </c>
      <c r="KW9" s="1028" t="str">
        <f t="shared" si="192"/>
        <v>5.4</v>
      </c>
      <c r="KX9" s="22" t="str">
        <f t="shared" si="193"/>
        <v>D+</v>
      </c>
      <c r="KY9" s="20">
        <f t="shared" si="194"/>
        <v>1.5</v>
      </c>
      <c r="KZ9" s="20" t="str">
        <f t="shared" si="195"/>
        <v>1.5</v>
      </c>
      <c r="LA9" s="46">
        <v>2</v>
      </c>
      <c r="LB9" s="416">
        <v>2</v>
      </c>
      <c r="LC9" s="417">
        <v>7</v>
      </c>
      <c r="LD9" s="65">
        <v>7</v>
      </c>
      <c r="LE9" s="65"/>
      <c r="LF9" s="17">
        <f t="shared" si="196"/>
        <v>7</v>
      </c>
      <c r="LG9" s="18">
        <f t="shared" si="197"/>
        <v>7</v>
      </c>
      <c r="LH9" s="323" t="str">
        <f t="shared" si="198"/>
        <v>7.0</v>
      </c>
      <c r="LI9" s="22" t="str">
        <f t="shared" si="199"/>
        <v>B</v>
      </c>
      <c r="LJ9" s="20">
        <f t="shared" si="200"/>
        <v>3</v>
      </c>
      <c r="LK9" s="20" t="str">
        <f t="shared" si="201"/>
        <v>3.0</v>
      </c>
      <c r="LL9" s="46">
        <v>1</v>
      </c>
      <c r="LM9" s="95">
        <v>1</v>
      </c>
      <c r="LN9" s="1167">
        <f t="shared" si="202"/>
        <v>6</v>
      </c>
      <c r="LO9" s="22" t="str">
        <f t="shared" si="203"/>
        <v>C</v>
      </c>
      <c r="LP9" s="20">
        <f t="shared" si="204"/>
        <v>2</v>
      </c>
      <c r="LQ9" s="20" t="str">
        <f t="shared" si="205"/>
        <v>2.0</v>
      </c>
      <c r="LR9" s="743">
        <v>3</v>
      </c>
      <c r="LS9" s="416">
        <v>3</v>
      </c>
      <c r="LT9" s="17">
        <v>5.8</v>
      </c>
      <c r="LU9" s="65">
        <v>5</v>
      </c>
      <c r="LV9" s="65"/>
      <c r="LW9" s="17">
        <f t="shared" si="206"/>
        <v>5.3</v>
      </c>
      <c r="LX9" s="18">
        <f t="shared" si="207"/>
        <v>5.3</v>
      </c>
      <c r="LY9" s="1028" t="str">
        <f t="shared" si="208"/>
        <v>5.3</v>
      </c>
      <c r="LZ9" s="22" t="str">
        <f t="shared" si="209"/>
        <v>D+</v>
      </c>
      <c r="MA9" s="20">
        <f t="shared" si="210"/>
        <v>1.5</v>
      </c>
      <c r="MB9" s="20" t="str">
        <f t="shared" si="211"/>
        <v>1.5</v>
      </c>
      <c r="MC9" s="46">
        <v>2</v>
      </c>
      <c r="MD9" s="416">
        <v>2</v>
      </c>
      <c r="ME9" s="417">
        <v>7.4</v>
      </c>
      <c r="MF9" s="65">
        <v>9</v>
      </c>
      <c r="MG9" s="65"/>
      <c r="MH9" s="17">
        <f t="shared" si="212"/>
        <v>8.4</v>
      </c>
      <c r="MI9" s="18">
        <f t="shared" si="213"/>
        <v>8.4</v>
      </c>
      <c r="MJ9" s="1028" t="str">
        <f t="shared" si="214"/>
        <v>8.4</v>
      </c>
      <c r="MK9" s="22" t="str">
        <f t="shared" si="215"/>
        <v>B+</v>
      </c>
      <c r="ML9" s="20">
        <f t="shared" si="216"/>
        <v>3.5</v>
      </c>
      <c r="MM9" s="20" t="str">
        <f t="shared" si="217"/>
        <v>3.5</v>
      </c>
      <c r="MN9" s="46">
        <v>3</v>
      </c>
      <c r="MO9" s="416">
        <v>3</v>
      </c>
      <c r="MP9" s="660">
        <v>6.7</v>
      </c>
      <c r="MQ9" s="65">
        <v>8</v>
      </c>
      <c r="MR9" s="65"/>
      <c r="MS9" s="17">
        <f t="shared" si="218"/>
        <v>7.5</v>
      </c>
      <c r="MT9" s="18">
        <f t="shared" si="219"/>
        <v>7.5</v>
      </c>
      <c r="MU9" s="1028" t="str">
        <f t="shared" si="220"/>
        <v>7.5</v>
      </c>
      <c r="MV9" s="22" t="str">
        <f t="shared" si="221"/>
        <v>B</v>
      </c>
      <c r="MW9" s="20">
        <f t="shared" si="222"/>
        <v>3</v>
      </c>
      <c r="MX9" s="20" t="str">
        <f t="shared" si="223"/>
        <v>3.0</v>
      </c>
      <c r="MY9" s="46">
        <v>3</v>
      </c>
      <c r="MZ9" s="416">
        <v>3</v>
      </c>
      <c r="NA9" s="417">
        <v>7</v>
      </c>
      <c r="NB9" s="65">
        <v>7</v>
      </c>
      <c r="NC9" s="65"/>
      <c r="ND9" s="17">
        <f t="shared" si="224"/>
        <v>7</v>
      </c>
      <c r="NE9" s="18">
        <f t="shared" si="225"/>
        <v>7</v>
      </c>
      <c r="NF9" s="323" t="str">
        <f t="shared" si="226"/>
        <v>7.0</v>
      </c>
      <c r="NG9" s="22" t="str">
        <f t="shared" si="227"/>
        <v>B</v>
      </c>
      <c r="NH9" s="20">
        <f t="shared" si="228"/>
        <v>3</v>
      </c>
      <c r="NI9" s="20" t="str">
        <f t="shared" si="229"/>
        <v>3.0</v>
      </c>
      <c r="NJ9" s="46">
        <v>1</v>
      </c>
      <c r="NK9" s="416">
        <v>1</v>
      </c>
      <c r="NL9" s="1167">
        <f t="shared" si="230"/>
        <v>7.4</v>
      </c>
      <c r="NM9" s="22" t="str">
        <f t="shared" si="231"/>
        <v>B</v>
      </c>
      <c r="NN9" s="20">
        <f t="shared" si="232"/>
        <v>3</v>
      </c>
      <c r="NO9" s="20" t="str">
        <f t="shared" si="233"/>
        <v>3.0</v>
      </c>
      <c r="NP9" s="743">
        <v>4</v>
      </c>
      <c r="NQ9" s="416">
        <v>4</v>
      </c>
      <c r="NR9" s="417">
        <v>7</v>
      </c>
      <c r="NS9" s="65">
        <v>6</v>
      </c>
      <c r="NT9" s="65"/>
      <c r="NU9" s="17">
        <f t="shared" si="234"/>
        <v>6.4</v>
      </c>
      <c r="NV9" s="18">
        <f t="shared" si="235"/>
        <v>6.4</v>
      </c>
      <c r="NW9" s="1028" t="str">
        <f t="shared" si="236"/>
        <v>6.4</v>
      </c>
      <c r="NX9" s="22" t="str">
        <f t="shared" si="237"/>
        <v>C</v>
      </c>
      <c r="NY9" s="20">
        <f t="shared" si="238"/>
        <v>2</v>
      </c>
      <c r="NZ9" s="20" t="str">
        <f t="shared" si="239"/>
        <v>2.0</v>
      </c>
      <c r="OA9" s="46">
        <v>4</v>
      </c>
      <c r="OB9" s="416">
        <v>4</v>
      </c>
      <c r="OC9" s="417">
        <v>8</v>
      </c>
      <c r="OD9" s="65">
        <v>7</v>
      </c>
      <c r="OE9" s="65"/>
      <c r="OF9" s="17">
        <f t="shared" si="240"/>
        <v>7.4</v>
      </c>
      <c r="OG9" s="18">
        <f t="shared" si="241"/>
        <v>7.4</v>
      </c>
      <c r="OH9" s="323" t="str">
        <f t="shared" si="242"/>
        <v>7.4</v>
      </c>
      <c r="OI9" s="22" t="str">
        <f t="shared" si="243"/>
        <v>B</v>
      </c>
      <c r="OJ9" s="20">
        <f t="shared" si="244"/>
        <v>3</v>
      </c>
      <c r="OK9" s="20" t="str">
        <f t="shared" si="245"/>
        <v>3.0</v>
      </c>
      <c r="OL9" s="46">
        <v>1</v>
      </c>
      <c r="OM9" s="95">
        <v>1</v>
      </c>
      <c r="ON9" s="1175">
        <f t="shared" si="246"/>
        <v>6.8</v>
      </c>
      <c r="OO9" s="22" t="str">
        <f t="shared" si="247"/>
        <v>C+</v>
      </c>
      <c r="OP9" s="20">
        <f t="shared" si="248"/>
        <v>2.5</v>
      </c>
      <c r="OQ9" s="20" t="str">
        <f t="shared" si="249"/>
        <v>2.5</v>
      </c>
      <c r="OR9" s="743">
        <v>5</v>
      </c>
      <c r="OS9" s="97">
        <v>5</v>
      </c>
      <c r="OT9" s="263">
        <f t="shared" si="93"/>
        <v>17</v>
      </c>
      <c r="OU9" s="35">
        <f t="shared" si="94"/>
        <v>2.5</v>
      </c>
      <c r="OV9" s="36" t="str">
        <f t="shared" si="250"/>
        <v>2.50</v>
      </c>
      <c r="OW9" s="65" t="str">
        <f t="shared" si="251"/>
        <v>Lên lớp</v>
      </c>
      <c r="OX9" s="501">
        <f t="shared" si="95"/>
        <v>74</v>
      </c>
      <c r="OY9" s="35">
        <f t="shared" si="96"/>
        <v>2.3716216216216215</v>
      </c>
      <c r="OZ9" s="36" t="str">
        <f t="shared" si="252"/>
        <v>2.37</v>
      </c>
      <c r="PA9" s="799">
        <f t="shared" si="97"/>
        <v>17</v>
      </c>
      <c r="PB9" s="800">
        <f t="shared" si="98"/>
        <v>2.5</v>
      </c>
      <c r="PC9" s="801">
        <f t="shared" si="99"/>
        <v>74</v>
      </c>
      <c r="PD9" s="1031">
        <f t="shared" si="100"/>
        <v>6.5054054054054067</v>
      </c>
      <c r="PE9" s="802">
        <f t="shared" si="101"/>
        <v>2.3716216216216215</v>
      </c>
      <c r="PF9" s="65" t="str">
        <f t="shared" si="253"/>
        <v>Lên lớp</v>
      </c>
      <c r="PG9" s="225"/>
      <c r="PH9" s="417">
        <v>6.6</v>
      </c>
      <c r="PI9" s="599">
        <v>7</v>
      </c>
      <c r="PJ9" s="599"/>
      <c r="PK9" s="17">
        <f t="shared" si="254"/>
        <v>6.8</v>
      </c>
      <c r="PL9" s="18">
        <f t="shared" si="255"/>
        <v>6.8</v>
      </c>
      <c r="PM9" s="1028" t="str">
        <f t="shared" si="256"/>
        <v>6.8</v>
      </c>
      <c r="PN9" s="22" t="str">
        <f t="shared" si="257"/>
        <v>C+</v>
      </c>
      <c r="PO9" s="20">
        <f t="shared" si="258"/>
        <v>2.5</v>
      </c>
      <c r="PP9" s="20" t="str">
        <f t="shared" si="259"/>
        <v>2.5</v>
      </c>
      <c r="PQ9" s="46">
        <v>4</v>
      </c>
      <c r="PR9" s="416">
        <v>4</v>
      </c>
      <c r="PS9" s="417">
        <v>8.6999999999999993</v>
      </c>
      <c r="PT9" s="65">
        <v>7</v>
      </c>
      <c r="PU9" s="65"/>
      <c r="PV9" s="17">
        <f t="shared" si="260"/>
        <v>7.7</v>
      </c>
      <c r="PW9" s="18">
        <f t="shared" si="261"/>
        <v>7.7</v>
      </c>
      <c r="PX9" s="1028" t="str">
        <f t="shared" si="262"/>
        <v>7.7</v>
      </c>
      <c r="PY9" s="22" t="str">
        <f t="shared" si="263"/>
        <v>B</v>
      </c>
      <c r="PZ9" s="20">
        <f t="shared" si="264"/>
        <v>3</v>
      </c>
      <c r="QA9" s="20" t="str">
        <f t="shared" si="265"/>
        <v>3.0</v>
      </c>
      <c r="QB9" s="46">
        <v>2</v>
      </c>
      <c r="QC9" s="416">
        <v>2</v>
      </c>
      <c r="QD9" s="417">
        <v>5</v>
      </c>
      <c r="QE9" s="599">
        <v>8</v>
      </c>
      <c r="QF9" s="599"/>
      <c r="QG9" s="17">
        <f t="shared" si="266"/>
        <v>6.8</v>
      </c>
      <c r="QH9" s="18">
        <f t="shared" si="267"/>
        <v>6.8</v>
      </c>
      <c r="QI9" s="1028" t="str">
        <f t="shared" si="268"/>
        <v>6.8</v>
      </c>
      <c r="QJ9" s="22" t="str">
        <f t="shared" si="269"/>
        <v>C+</v>
      </c>
      <c r="QK9" s="20">
        <f t="shared" si="270"/>
        <v>2.5</v>
      </c>
      <c r="QL9" s="20" t="str">
        <f t="shared" si="271"/>
        <v>2.5</v>
      </c>
      <c r="QM9" s="46">
        <v>2</v>
      </c>
      <c r="QN9" s="416">
        <v>2</v>
      </c>
      <c r="QO9" s="417">
        <v>7.6</v>
      </c>
      <c r="QP9" s="65">
        <v>7</v>
      </c>
      <c r="QQ9" s="65"/>
      <c r="QR9" s="17">
        <f t="shared" si="272"/>
        <v>7.2</v>
      </c>
      <c r="QS9" s="18">
        <f t="shared" si="273"/>
        <v>7.2</v>
      </c>
      <c r="QT9" s="1028" t="str">
        <f t="shared" si="274"/>
        <v>7.2</v>
      </c>
      <c r="QU9" s="22" t="str">
        <f t="shared" si="275"/>
        <v>B</v>
      </c>
      <c r="QV9" s="20">
        <f t="shared" si="276"/>
        <v>3</v>
      </c>
      <c r="QW9" s="20" t="str">
        <f t="shared" si="277"/>
        <v>3.0</v>
      </c>
      <c r="QX9" s="46">
        <v>2</v>
      </c>
      <c r="QY9" s="416">
        <v>2</v>
      </c>
      <c r="QZ9" s="417">
        <v>7.3</v>
      </c>
      <c r="RA9" s="599">
        <v>7</v>
      </c>
      <c r="RB9" s="599"/>
      <c r="RC9" s="17">
        <f t="shared" si="278"/>
        <v>7.1</v>
      </c>
      <c r="RD9" s="18">
        <f t="shared" si="279"/>
        <v>7.1</v>
      </c>
      <c r="RE9" s="323" t="str">
        <f t="shared" si="280"/>
        <v>7.1</v>
      </c>
      <c r="RF9" s="22" t="str">
        <f t="shared" si="281"/>
        <v>B</v>
      </c>
      <c r="RG9" s="20">
        <f t="shared" si="282"/>
        <v>3</v>
      </c>
      <c r="RH9" s="20" t="str">
        <f t="shared" si="283"/>
        <v>3.0</v>
      </c>
      <c r="RI9" s="46">
        <v>2</v>
      </c>
      <c r="RJ9" s="416">
        <v>2</v>
      </c>
      <c r="RK9" s="660">
        <v>7.5</v>
      </c>
      <c r="RL9" s="65">
        <v>7</v>
      </c>
      <c r="RM9" s="65"/>
      <c r="RN9" s="17">
        <f t="shared" si="284"/>
        <v>7.2</v>
      </c>
      <c r="RO9" s="18">
        <f t="shared" si="285"/>
        <v>7.2</v>
      </c>
      <c r="RP9" s="323" t="str">
        <f t="shared" si="286"/>
        <v>7.2</v>
      </c>
      <c r="RQ9" s="22" t="str">
        <f t="shared" si="287"/>
        <v>B</v>
      </c>
      <c r="RR9" s="20">
        <f t="shared" si="288"/>
        <v>3</v>
      </c>
      <c r="RS9" s="20" t="str">
        <f t="shared" si="289"/>
        <v>3.0</v>
      </c>
      <c r="RT9" s="46">
        <v>2</v>
      </c>
      <c r="RU9" s="416">
        <v>2</v>
      </c>
      <c r="RV9" s="585">
        <v>7.3</v>
      </c>
      <c r="RW9" s="599">
        <v>7</v>
      </c>
      <c r="RX9" s="599"/>
      <c r="RY9" s="17">
        <f t="shared" si="290"/>
        <v>7.1</v>
      </c>
      <c r="RZ9" s="18">
        <f t="shared" si="291"/>
        <v>7.1</v>
      </c>
      <c r="SA9" s="323" t="str">
        <f t="shared" si="292"/>
        <v>7.1</v>
      </c>
      <c r="SB9" s="22" t="str">
        <f t="shared" si="293"/>
        <v>B</v>
      </c>
      <c r="SC9" s="20">
        <f t="shared" si="294"/>
        <v>3</v>
      </c>
      <c r="SD9" s="20" t="str">
        <f t="shared" si="295"/>
        <v>3.0</v>
      </c>
      <c r="SE9" s="46">
        <v>4</v>
      </c>
      <c r="SF9" s="416">
        <v>4</v>
      </c>
      <c r="SG9" s="515">
        <f t="shared" si="296"/>
        <v>18</v>
      </c>
      <c r="SH9" s="35">
        <f t="shared" si="297"/>
        <v>2.8333333333333335</v>
      </c>
      <c r="SI9" s="36" t="str">
        <f t="shared" si="298"/>
        <v>2.83</v>
      </c>
      <c r="SJ9" s="65" t="str">
        <f t="shared" si="299"/>
        <v>Lên lớp</v>
      </c>
      <c r="SK9" s="501">
        <f t="shared" si="300"/>
        <v>92</v>
      </c>
      <c r="SL9" s="35">
        <f t="shared" si="102"/>
        <v>2.4619565217391304</v>
      </c>
      <c r="SM9" s="36" t="str">
        <f t="shared" si="301"/>
        <v>2.46</v>
      </c>
      <c r="SN9" s="799">
        <f t="shared" si="302"/>
        <v>18</v>
      </c>
      <c r="SO9" s="1105">
        <f t="shared" si="303"/>
        <v>7.0888888888888895</v>
      </c>
      <c r="SP9" s="800">
        <f t="shared" si="304"/>
        <v>2.8333333333333335</v>
      </c>
      <c r="SQ9" s="801">
        <f t="shared" si="305"/>
        <v>92</v>
      </c>
      <c r="SR9" s="1107">
        <f t="shared" si="306"/>
        <v>6.6195652173913055</v>
      </c>
      <c r="SS9" s="802">
        <f t="shared" si="307"/>
        <v>2.4619565217391304</v>
      </c>
      <c r="ST9" s="65" t="str">
        <f t="shared" si="308"/>
        <v>Lên lớp</v>
      </c>
      <c r="SU9" s="454"/>
      <c r="SV9" s="585">
        <v>8.5</v>
      </c>
      <c r="SW9" s="588">
        <v>7.7</v>
      </c>
      <c r="SX9" s="1183">
        <f t="shared" si="309"/>
        <v>8.1</v>
      </c>
      <c r="SY9" s="337">
        <v>7.7</v>
      </c>
      <c r="SZ9" s="1145">
        <f t="shared" si="310"/>
        <v>7.9</v>
      </c>
      <c r="TA9" s="1189" t="str">
        <f t="shared" si="311"/>
        <v>7.9</v>
      </c>
      <c r="TB9" s="1147" t="str">
        <f t="shared" si="312"/>
        <v>B</v>
      </c>
      <c r="TC9" s="1149">
        <f t="shared" si="313"/>
        <v>3</v>
      </c>
      <c r="TD9" s="1149" t="str">
        <f t="shared" si="314"/>
        <v>3.0</v>
      </c>
      <c r="TE9" s="1151">
        <v>5</v>
      </c>
      <c r="TF9" s="416">
        <v>5</v>
      </c>
      <c r="TG9" s="289">
        <f t="shared" si="315"/>
        <v>5</v>
      </c>
      <c r="TH9" s="35">
        <f t="shared" si="316"/>
        <v>3</v>
      </c>
      <c r="TI9" s="36" t="str">
        <f t="shared" si="317"/>
        <v>3.00</v>
      </c>
      <c r="TJ9" s="1163" t="str">
        <f t="shared" si="318"/>
        <v>Lên lớp</v>
      </c>
      <c r="TK9" s="290">
        <f t="shared" si="319"/>
        <v>5</v>
      </c>
      <c r="TL9" s="291">
        <f xml:space="preserve"> (TC9*TF9)/TK9</f>
        <v>3</v>
      </c>
      <c r="TM9" s="94"/>
    </row>
    <row r="10" spans="1:533" ht="18.75" customHeight="1">
      <c r="A10" s="313">
        <v>13</v>
      </c>
      <c r="B10" s="313" t="s">
        <v>251</v>
      </c>
      <c r="C10" s="331" t="s">
        <v>291</v>
      </c>
      <c r="D10" s="1205" t="s">
        <v>265</v>
      </c>
      <c r="E10" s="1206" t="s">
        <v>266</v>
      </c>
      <c r="F10" s="1097" t="s">
        <v>1371</v>
      </c>
      <c r="G10" s="131" t="s">
        <v>212</v>
      </c>
      <c r="H10" s="131" t="s">
        <v>8</v>
      </c>
      <c r="I10" s="781" t="s">
        <v>400</v>
      </c>
      <c r="J10" s="784">
        <v>6</v>
      </c>
      <c r="K10" s="1039" t="str">
        <f t="shared" si="0"/>
        <v>6.0</v>
      </c>
      <c r="L10" s="465" t="str">
        <f t="shared" si="1"/>
        <v>C</v>
      </c>
      <c r="M10" s="466">
        <f t="shared" si="2"/>
        <v>2</v>
      </c>
      <c r="N10" s="738">
        <v>7</v>
      </c>
      <c r="O10" s="1039" t="str">
        <f t="shared" si="3"/>
        <v>7.0</v>
      </c>
      <c r="P10" s="465" t="str">
        <f t="shared" si="103"/>
        <v>B</v>
      </c>
      <c r="Q10" s="466">
        <f t="shared" si="104"/>
        <v>3</v>
      </c>
      <c r="R10" s="12">
        <v>8</v>
      </c>
      <c r="S10" s="13">
        <v>8</v>
      </c>
      <c r="T10" s="14"/>
      <c r="U10" s="11">
        <f t="shared" si="4"/>
        <v>8</v>
      </c>
      <c r="V10" s="16">
        <f t="shared" si="5"/>
        <v>8</v>
      </c>
      <c r="W10" s="1039" t="str">
        <f t="shared" si="6"/>
        <v>8.0</v>
      </c>
      <c r="X10" s="22" t="str">
        <f t="shared" si="7"/>
        <v>B+</v>
      </c>
      <c r="Y10" s="20">
        <f t="shared" si="8"/>
        <v>3.5</v>
      </c>
      <c r="Z10" s="39" t="str">
        <f t="shared" si="9"/>
        <v>3.5</v>
      </c>
      <c r="AA10" s="69">
        <v>2</v>
      </c>
      <c r="AB10" s="92">
        <v>2</v>
      </c>
      <c r="AC10" s="12">
        <v>6.5</v>
      </c>
      <c r="AD10" s="13">
        <v>8</v>
      </c>
      <c r="AE10" s="14"/>
      <c r="AF10" s="11">
        <f t="shared" si="10"/>
        <v>7.4</v>
      </c>
      <c r="AG10" s="16">
        <f t="shared" si="11"/>
        <v>7.4</v>
      </c>
      <c r="AH10" s="327" t="str">
        <f t="shared" si="12"/>
        <v>7.4</v>
      </c>
      <c r="AI10" s="22" t="str">
        <f t="shared" si="13"/>
        <v>B</v>
      </c>
      <c r="AJ10" s="20">
        <f t="shared" si="14"/>
        <v>3</v>
      </c>
      <c r="AK10" s="39" t="str">
        <f t="shared" si="15"/>
        <v>3.0</v>
      </c>
      <c r="AL10" s="8">
        <v>3</v>
      </c>
      <c r="AM10" s="92">
        <v>3</v>
      </c>
      <c r="AN10" s="429">
        <v>5</v>
      </c>
      <c r="AO10" s="434">
        <v>6</v>
      </c>
      <c r="AP10" s="431"/>
      <c r="AQ10" s="424">
        <f t="shared" si="16"/>
        <v>5.6</v>
      </c>
      <c r="AR10" s="425">
        <f t="shared" si="17"/>
        <v>5.6</v>
      </c>
      <c r="AS10" s="327" t="str">
        <f t="shared" si="105"/>
        <v>5.6</v>
      </c>
      <c r="AT10" s="22" t="str">
        <f t="shared" si="18"/>
        <v>C</v>
      </c>
      <c r="AU10" s="20">
        <f t="shared" si="19"/>
        <v>2</v>
      </c>
      <c r="AV10" s="39" t="str">
        <f t="shared" si="20"/>
        <v>2.0</v>
      </c>
      <c r="AW10" s="8">
        <v>3</v>
      </c>
      <c r="AX10" s="95">
        <v>3</v>
      </c>
      <c r="AY10" s="27">
        <v>5</v>
      </c>
      <c r="AZ10" s="28">
        <v>4</v>
      </c>
      <c r="BA10" s="29"/>
      <c r="BB10" s="11">
        <f t="shared" si="21"/>
        <v>4.4000000000000004</v>
      </c>
      <c r="BC10" s="16">
        <f t="shared" si="22"/>
        <v>4.4000000000000004</v>
      </c>
      <c r="BD10" s="327" t="str">
        <f t="shared" si="23"/>
        <v>4.4</v>
      </c>
      <c r="BE10" s="22" t="str">
        <f t="shared" si="24"/>
        <v>D</v>
      </c>
      <c r="BF10" s="20">
        <f t="shared" si="25"/>
        <v>1</v>
      </c>
      <c r="BG10" s="39" t="str">
        <f t="shared" si="26"/>
        <v>1.0</v>
      </c>
      <c r="BH10" s="46">
        <v>3</v>
      </c>
      <c r="BI10" s="92">
        <v>3</v>
      </c>
      <c r="BJ10" s="12">
        <v>6.9</v>
      </c>
      <c r="BK10" s="13">
        <v>4</v>
      </c>
      <c r="BL10" s="14"/>
      <c r="BM10" s="11">
        <f t="shared" si="27"/>
        <v>5.2</v>
      </c>
      <c r="BN10" s="16">
        <f t="shared" si="28"/>
        <v>5.2</v>
      </c>
      <c r="BO10" s="327" t="str">
        <f t="shared" si="29"/>
        <v>5.2</v>
      </c>
      <c r="BP10" s="22" t="str">
        <f t="shared" si="30"/>
        <v>D+</v>
      </c>
      <c r="BQ10" s="20">
        <f t="shared" si="31"/>
        <v>1.5</v>
      </c>
      <c r="BR10" s="39" t="str">
        <f t="shared" si="32"/>
        <v>1.5</v>
      </c>
      <c r="BS10" s="46">
        <v>5</v>
      </c>
      <c r="BT10" s="92">
        <v>5</v>
      </c>
      <c r="BU10" s="289">
        <f t="shared" si="33"/>
        <v>16</v>
      </c>
      <c r="BV10" s="35">
        <f t="shared" si="34"/>
        <v>2.03125</v>
      </c>
      <c r="BW10" s="36" t="str">
        <f t="shared" si="35"/>
        <v>2.03</v>
      </c>
      <c r="BX10" s="37" t="str">
        <f t="shared" si="36"/>
        <v>Lên lớp</v>
      </c>
      <c r="BY10" s="290">
        <f t="shared" si="37"/>
        <v>16</v>
      </c>
      <c r="BZ10" s="291">
        <f t="shared" si="38"/>
        <v>2.03125</v>
      </c>
      <c r="CA10" s="37" t="str">
        <f t="shared" si="39"/>
        <v>Lên lớp</v>
      </c>
      <c r="CB10" s="391"/>
      <c r="CC10" s="417">
        <v>6</v>
      </c>
      <c r="CD10" s="337">
        <v>6.8</v>
      </c>
      <c r="CE10" s="45"/>
      <c r="CF10" s="17">
        <f t="shared" si="40"/>
        <v>6.5</v>
      </c>
      <c r="CG10" s="18">
        <f t="shared" si="41"/>
        <v>6.5</v>
      </c>
      <c r="CH10" s="323" t="str">
        <f t="shared" si="42"/>
        <v>6.5</v>
      </c>
      <c r="CI10" s="22" t="str">
        <f t="shared" si="43"/>
        <v>C+</v>
      </c>
      <c r="CJ10" s="20">
        <f t="shared" si="44"/>
        <v>2.5</v>
      </c>
      <c r="CK10" s="20" t="str">
        <f t="shared" si="45"/>
        <v>2.5</v>
      </c>
      <c r="CL10" s="46">
        <v>2</v>
      </c>
      <c r="CM10" s="416">
        <v>2</v>
      </c>
      <c r="CN10" s="417">
        <v>5.0999999999999996</v>
      </c>
      <c r="CO10" s="65">
        <v>5</v>
      </c>
      <c r="CP10" s="45"/>
      <c r="CQ10" s="17">
        <f t="shared" si="46"/>
        <v>5</v>
      </c>
      <c r="CR10" s="18">
        <f t="shared" si="47"/>
        <v>5</v>
      </c>
      <c r="CS10" s="323" t="str">
        <f t="shared" si="48"/>
        <v>5.0</v>
      </c>
      <c r="CT10" s="22" t="str">
        <f t="shared" si="49"/>
        <v>D+</v>
      </c>
      <c r="CU10" s="20">
        <f t="shared" si="50"/>
        <v>1.5</v>
      </c>
      <c r="CV10" s="20" t="str">
        <f t="shared" si="51"/>
        <v>1.5</v>
      </c>
      <c r="CW10" s="46">
        <v>4</v>
      </c>
      <c r="CX10" s="416">
        <v>4</v>
      </c>
      <c r="CY10" s="417">
        <v>5.7</v>
      </c>
      <c r="CZ10" s="65">
        <v>3</v>
      </c>
      <c r="DA10" s="65"/>
      <c r="DB10" s="17">
        <f t="shared" si="52"/>
        <v>4.0999999999999996</v>
      </c>
      <c r="DC10" s="18">
        <f t="shared" si="53"/>
        <v>4.0999999999999996</v>
      </c>
      <c r="DD10" s="323" t="str">
        <f t="shared" si="54"/>
        <v>4.1</v>
      </c>
      <c r="DE10" s="22" t="str">
        <f t="shared" si="55"/>
        <v>D</v>
      </c>
      <c r="DF10" s="20">
        <f t="shared" si="56"/>
        <v>1</v>
      </c>
      <c r="DG10" s="20" t="str">
        <f t="shared" si="57"/>
        <v>1.0</v>
      </c>
      <c r="DH10" s="46">
        <v>3</v>
      </c>
      <c r="DI10" s="416">
        <v>3</v>
      </c>
      <c r="DJ10" s="417">
        <v>6.3</v>
      </c>
      <c r="DK10" s="65">
        <v>7</v>
      </c>
      <c r="DL10" s="45"/>
      <c r="DM10" s="17">
        <f t="shared" si="58"/>
        <v>6.7</v>
      </c>
      <c r="DN10" s="18">
        <f t="shared" si="59"/>
        <v>6.7</v>
      </c>
      <c r="DO10" s="323" t="str">
        <f t="shared" si="60"/>
        <v>6.7</v>
      </c>
      <c r="DP10" s="22" t="str">
        <f t="shared" si="61"/>
        <v>C+</v>
      </c>
      <c r="DQ10" s="20">
        <f t="shared" si="62"/>
        <v>2.5</v>
      </c>
      <c r="DR10" s="20" t="str">
        <f t="shared" si="63"/>
        <v>2.5</v>
      </c>
      <c r="DS10" s="46">
        <v>3</v>
      </c>
      <c r="DT10" s="416">
        <v>3</v>
      </c>
      <c r="DU10" s="417">
        <v>7.3</v>
      </c>
      <c r="DV10" s="86">
        <v>7</v>
      </c>
      <c r="DW10" s="65"/>
      <c r="DX10" s="17">
        <f t="shared" si="64"/>
        <v>7.1</v>
      </c>
      <c r="DY10" s="18">
        <f t="shared" si="65"/>
        <v>7.1</v>
      </c>
      <c r="DZ10" s="323" t="str">
        <f t="shared" si="66"/>
        <v>7.1</v>
      </c>
      <c r="EA10" s="22" t="str">
        <f t="shared" si="67"/>
        <v>B</v>
      </c>
      <c r="EB10" s="20">
        <f t="shared" si="68"/>
        <v>3</v>
      </c>
      <c r="EC10" s="20" t="str">
        <f t="shared" si="69"/>
        <v>3.0</v>
      </c>
      <c r="ED10" s="46">
        <v>3</v>
      </c>
      <c r="EE10" s="416">
        <v>3</v>
      </c>
      <c r="EF10" s="417">
        <v>5.3</v>
      </c>
      <c r="EG10" s="65">
        <v>4</v>
      </c>
      <c r="EH10" s="65"/>
      <c r="EI10" s="17">
        <f t="shared" si="70"/>
        <v>4.5</v>
      </c>
      <c r="EJ10" s="18">
        <f t="shared" si="71"/>
        <v>4.5</v>
      </c>
      <c r="EK10" s="323" t="str">
        <f t="shared" si="106"/>
        <v>4.5</v>
      </c>
      <c r="EL10" s="22" t="str">
        <f t="shared" si="72"/>
        <v>D</v>
      </c>
      <c r="EM10" s="20">
        <f t="shared" si="73"/>
        <v>1</v>
      </c>
      <c r="EN10" s="20" t="str">
        <f t="shared" si="74"/>
        <v>1.0</v>
      </c>
      <c r="EO10" s="46">
        <v>2</v>
      </c>
      <c r="EP10" s="416">
        <v>2</v>
      </c>
      <c r="EQ10" s="515">
        <f t="shared" si="75"/>
        <v>17</v>
      </c>
      <c r="ER10" s="35">
        <f t="shared" si="76"/>
        <v>1.911764705882353</v>
      </c>
      <c r="ES10" s="36" t="str">
        <f t="shared" si="77"/>
        <v>1.91</v>
      </c>
      <c r="ET10" s="86" t="str">
        <f t="shared" si="107"/>
        <v>Lên lớp</v>
      </c>
      <c r="EU10" s="501">
        <f t="shared" si="108"/>
        <v>33</v>
      </c>
      <c r="EV10" s="35">
        <f t="shared" si="109"/>
        <v>1.9696969696969697</v>
      </c>
      <c r="EW10" s="36" t="str">
        <f t="shared" si="110"/>
        <v>1.97</v>
      </c>
      <c r="EX10" s="530">
        <f t="shared" si="111"/>
        <v>33</v>
      </c>
      <c r="EY10" s="502">
        <f t="shared" si="78"/>
        <v>1.9696969696969697</v>
      </c>
      <c r="EZ10" s="503" t="str">
        <f t="shared" si="112"/>
        <v>Lên lớp</v>
      </c>
      <c r="FA10" s="225"/>
      <c r="FB10" s="417">
        <v>8.6</v>
      </c>
      <c r="FC10" s="604">
        <v>1</v>
      </c>
      <c r="FD10" s="599"/>
      <c r="FE10" s="17">
        <f t="shared" si="113"/>
        <v>4</v>
      </c>
      <c r="FF10" s="18">
        <f t="shared" si="114"/>
        <v>4</v>
      </c>
      <c r="FG10" s="1028" t="str">
        <f t="shared" si="115"/>
        <v>4.0</v>
      </c>
      <c r="FH10" s="22" t="str">
        <f t="shared" si="116"/>
        <v>D</v>
      </c>
      <c r="FI10" s="20">
        <f t="shared" si="117"/>
        <v>1</v>
      </c>
      <c r="FJ10" s="20" t="str">
        <f t="shared" si="118"/>
        <v>1.0</v>
      </c>
      <c r="FK10" s="46">
        <v>4</v>
      </c>
      <c r="FL10" s="97">
        <v>4</v>
      </c>
      <c r="FM10" s="406">
        <v>5</v>
      </c>
      <c r="FN10" s="65">
        <v>0</v>
      </c>
      <c r="FO10" s="65">
        <v>1</v>
      </c>
      <c r="FP10" s="17">
        <f t="shared" si="119"/>
        <v>2</v>
      </c>
      <c r="FQ10" s="18">
        <f t="shared" si="120"/>
        <v>2.6</v>
      </c>
      <c r="FR10" s="323" t="str">
        <f t="shared" si="121"/>
        <v>2.6</v>
      </c>
      <c r="FS10" s="22" t="str">
        <f t="shared" si="122"/>
        <v>F</v>
      </c>
      <c r="FT10" s="20">
        <f t="shared" si="123"/>
        <v>0</v>
      </c>
      <c r="FU10" s="20" t="str">
        <f t="shared" si="124"/>
        <v>0.0</v>
      </c>
      <c r="FV10" s="46">
        <v>2</v>
      </c>
      <c r="FW10" s="416"/>
      <c r="FX10" s="419"/>
      <c r="FY10" s="65"/>
      <c r="FZ10" s="65"/>
      <c r="GA10" s="17">
        <f t="shared" si="125"/>
        <v>0</v>
      </c>
      <c r="GB10" s="18">
        <f t="shared" si="126"/>
        <v>0</v>
      </c>
      <c r="GC10" s="1028" t="str">
        <f t="shared" si="127"/>
        <v>0.0</v>
      </c>
      <c r="GD10" s="22" t="str">
        <f t="shared" si="128"/>
        <v>F</v>
      </c>
      <c r="GE10" s="20">
        <f t="shared" si="129"/>
        <v>0</v>
      </c>
      <c r="GF10" s="20" t="str">
        <f t="shared" si="130"/>
        <v>0.0</v>
      </c>
      <c r="GG10" s="46">
        <v>2</v>
      </c>
      <c r="GH10" s="416"/>
      <c r="GI10" s="417">
        <v>6.3</v>
      </c>
      <c r="GJ10" s="599">
        <v>5</v>
      </c>
      <c r="GK10" s="599"/>
      <c r="GL10" s="17">
        <f t="shared" si="131"/>
        <v>5.5</v>
      </c>
      <c r="GM10" s="18">
        <f t="shared" si="132"/>
        <v>5.5</v>
      </c>
      <c r="GN10" s="1028" t="str">
        <f t="shared" si="133"/>
        <v>5.5</v>
      </c>
      <c r="GO10" s="22" t="str">
        <f t="shared" si="134"/>
        <v>C</v>
      </c>
      <c r="GP10" s="20">
        <f t="shared" si="135"/>
        <v>2</v>
      </c>
      <c r="GQ10" s="20" t="str">
        <f t="shared" si="136"/>
        <v>2.0</v>
      </c>
      <c r="GR10" s="46">
        <v>2</v>
      </c>
      <c r="GS10" s="416">
        <v>2</v>
      </c>
      <c r="GT10" s="660">
        <v>7</v>
      </c>
      <c r="GU10" s="599">
        <v>5</v>
      </c>
      <c r="GV10" s="599"/>
      <c r="GW10" s="17">
        <f t="shared" si="137"/>
        <v>5.8</v>
      </c>
      <c r="GX10" s="18">
        <f t="shared" si="138"/>
        <v>5.8</v>
      </c>
      <c r="GY10" s="1028" t="str">
        <f t="shared" si="139"/>
        <v>5.8</v>
      </c>
      <c r="GZ10" s="22" t="str">
        <f t="shared" si="140"/>
        <v>C</v>
      </c>
      <c r="HA10" s="20">
        <f t="shared" si="141"/>
        <v>2</v>
      </c>
      <c r="HB10" s="20" t="str">
        <f t="shared" si="142"/>
        <v>2.0</v>
      </c>
      <c r="HC10" s="46">
        <v>2</v>
      </c>
      <c r="HD10" s="416">
        <v>2</v>
      </c>
      <c r="HE10" s="824">
        <v>6.4</v>
      </c>
      <c r="HF10" s="602">
        <v>7</v>
      </c>
      <c r="HG10" s="602"/>
      <c r="HH10" s="685">
        <f t="shared" si="143"/>
        <v>6.8</v>
      </c>
      <c r="HI10" s="686">
        <f t="shared" si="144"/>
        <v>6.8</v>
      </c>
      <c r="HJ10" s="323" t="str">
        <f t="shared" si="145"/>
        <v>6.8</v>
      </c>
      <c r="HK10" s="22" t="str">
        <f t="shared" si="146"/>
        <v>C+</v>
      </c>
      <c r="HL10" s="20">
        <f t="shared" si="147"/>
        <v>2.5</v>
      </c>
      <c r="HM10" s="20" t="str">
        <f t="shared" si="148"/>
        <v>2.5</v>
      </c>
      <c r="HN10" s="46">
        <v>3</v>
      </c>
      <c r="HO10" s="416">
        <v>3</v>
      </c>
      <c r="HP10" s="417">
        <v>5.4</v>
      </c>
      <c r="HQ10" s="599">
        <v>4</v>
      </c>
      <c r="HR10" s="599"/>
      <c r="HS10" s="17">
        <f t="shared" si="149"/>
        <v>4.5999999999999996</v>
      </c>
      <c r="HT10" s="18">
        <f t="shared" si="150"/>
        <v>4.5999999999999996</v>
      </c>
      <c r="HU10" s="323" t="str">
        <f t="shared" si="151"/>
        <v>4.6</v>
      </c>
      <c r="HV10" s="22" t="str">
        <f t="shared" si="152"/>
        <v>D</v>
      </c>
      <c r="HW10" s="20">
        <f t="shared" si="153"/>
        <v>1</v>
      </c>
      <c r="HX10" s="20" t="str">
        <f t="shared" si="154"/>
        <v>1.0</v>
      </c>
      <c r="HY10" s="46">
        <v>2</v>
      </c>
      <c r="HZ10" s="416">
        <v>2</v>
      </c>
      <c r="IA10" s="419">
        <v>0</v>
      </c>
      <c r="IB10" s="599"/>
      <c r="IC10" s="599"/>
      <c r="ID10" s="17">
        <f t="shared" si="155"/>
        <v>0</v>
      </c>
      <c r="IE10" s="18">
        <f t="shared" si="156"/>
        <v>0</v>
      </c>
      <c r="IF10" s="323" t="str">
        <f t="shared" si="157"/>
        <v>0.0</v>
      </c>
      <c r="IG10" s="22" t="str">
        <f t="shared" si="158"/>
        <v>F</v>
      </c>
      <c r="IH10" s="20">
        <f t="shared" si="159"/>
        <v>0</v>
      </c>
      <c r="II10" s="20" t="str">
        <f t="shared" si="160"/>
        <v>0.0</v>
      </c>
      <c r="IJ10" s="46">
        <v>3</v>
      </c>
      <c r="IK10" s="416"/>
      <c r="IL10" s="1082">
        <v>7.2</v>
      </c>
      <c r="IM10" s="603">
        <v>5</v>
      </c>
      <c r="IN10" s="602"/>
      <c r="IO10" s="685">
        <f t="shared" si="161"/>
        <v>5.9</v>
      </c>
      <c r="IP10" s="686">
        <f t="shared" si="162"/>
        <v>5.9</v>
      </c>
      <c r="IQ10" s="1073" t="str">
        <f t="shared" si="163"/>
        <v>5.9</v>
      </c>
      <c r="IR10" s="22" t="str">
        <f t="shared" si="164"/>
        <v>C</v>
      </c>
      <c r="IS10" s="20">
        <f t="shared" si="165"/>
        <v>2</v>
      </c>
      <c r="IT10" s="20" t="str">
        <f t="shared" si="166"/>
        <v>2.0</v>
      </c>
      <c r="IU10" s="46">
        <v>1</v>
      </c>
      <c r="IV10" s="416">
        <v>1</v>
      </c>
      <c r="IW10" s="1167">
        <f t="shared" si="167"/>
        <v>1.5</v>
      </c>
      <c r="IX10" s="22" t="str">
        <f t="shared" si="168"/>
        <v>F</v>
      </c>
      <c r="IY10" s="20">
        <f t="shared" si="169"/>
        <v>0</v>
      </c>
      <c r="IZ10" s="20" t="str">
        <f t="shared" si="170"/>
        <v>0.0</v>
      </c>
      <c r="JA10" s="743">
        <v>4</v>
      </c>
      <c r="JB10" s="416"/>
      <c r="JC10" s="586">
        <v>2.2000000000000002</v>
      </c>
      <c r="JD10" s="65"/>
      <c r="JE10" s="65"/>
      <c r="JF10" s="17">
        <f t="shared" si="171"/>
        <v>0.9</v>
      </c>
      <c r="JG10" s="18">
        <f t="shared" si="172"/>
        <v>0.9</v>
      </c>
      <c r="JH10" s="1028" t="str">
        <f t="shared" si="173"/>
        <v>0.9</v>
      </c>
      <c r="JI10" s="22" t="str">
        <f t="shared" si="174"/>
        <v>F</v>
      </c>
      <c r="JJ10" s="20">
        <f t="shared" si="175"/>
        <v>0</v>
      </c>
      <c r="JK10" s="20" t="str">
        <f t="shared" si="176"/>
        <v>0.0</v>
      </c>
      <c r="JL10" s="46">
        <v>2</v>
      </c>
      <c r="JM10" s="416"/>
      <c r="JN10" s="417">
        <v>8</v>
      </c>
      <c r="JO10" s="337">
        <v>8</v>
      </c>
      <c r="JP10" s="337"/>
      <c r="JQ10" s="17">
        <f t="shared" si="177"/>
        <v>8</v>
      </c>
      <c r="JR10" s="18">
        <f t="shared" si="178"/>
        <v>8</v>
      </c>
      <c r="JS10" s="323" t="str">
        <f t="shared" si="81"/>
        <v>8.0</v>
      </c>
      <c r="JT10" s="22" t="str">
        <f t="shared" si="179"/>
        <v>B+</v>
      </c>
      <c r="JU10" s="20">
        <f t="shared" si="180"/>
        <v>3.5</v>
      </c>
      <c r="JV10" s="20" t="str">
        <f t="shared" si="181"/>
        <v>3.5</v>
      </c>
      <c r="JW10" s="46">
        <v>1</v>
      </c>
      <c r="JX10" s="416">
        <v>1</v>
      </c>
      <c r="JY10" s="1167">
        <f t="shared" si="182"/>
        <v>7</v>
      </c>
      <c r="JZ10" s="22" t="str">
        <f t="shared" si="183"/>
        <v>B</v>
      </c>
      <c r="KA10" s="20">
        <f t="shared" si="184"/>
        <v>3</v>
      </c>
      <c r="KB10" s="20" t="str">
        <f t="shared" si="185"/>
        <v>3.0</v>
      </c>
      <c r="KC10" s="743">
        <v>3</v>
      </c>
      <c r="KD10" s="416">
        <v>3</v>
      </c>
      <c r="KE10" s="515">
        <f t="shared" si="85"/>
        <v>24</v>
      </c>
      <c r="KF10" s="35">
        <f t="shared" si="86"/>
        <v>1.125</v>
      </c>
      <c r="KG10" s="36" t="str">
        <f t="shared" si="186"/>
        <v>1.13</v>
      </c>
      <c r="KH10" s="334" t="str">
        <f t="shared" si="187"/>
        <v>Lên lớp</v>
      </c>
      <c r="KI10" s="501">
        <f t="shared" si="87"/>
        <v>57</v>
      </c>
      <c r="KJ10" s="690">
        <f t="shared" si="88"/>
        <v>1.6140350877192982</v>
      </c>
      <c r="KK10" s="36" t="str">
        <f t="shared" si="188"/>
        <v>1.61</v>
      </c>
      <c r="KL10" s="290">
        <f t="shared" si="89"/>
        <v>15</v>
      </c>
      <c r="KM10" s="291">
        <f t="shared" si="90"/>
        <v>1.8</v>
      </c>
      <c r="KN10" s="679">
        <f t="shared" si="91"/>
        <v>48</v>
      </c>
      <c r="KO10" s="680">
        <f t="shared" si="92"/>
        <v>1.9166666666666667</v>
      </c>
      <c r="KP10" s="37" t="str">
        <f t="shared" si="189"/>
        <v>Lên lớp</v>
      </c>
      <c r="KQ10" s="94" t="s">
        <v>464</v>
      </c>
      <c r="KR10" s="417">
        <v>6.7</v>
      </c>
      <c r="KS10" s="65">
        <v>7</v>
      </c>
      <c r="KT10" s="65"/>
      <c r="KU10" s="17">
        <f t="shared" si="190"/>
        <v>6.9</v>
      </c>
      <c r="KV10" s="18">
        <f t="shared" si="191"/>
        <v>6.9</v>
      </c>
      <c r="KW10" s="1028" t="str">
        <f t="shared" si="192"/>
        <v>6.9</v>
      </c>
      <c r="KX10" s="22" t="str">
        <f t="shared" si="193"/>
        <v>C+</v>
      </c>
      <c r="KY10" s="20">
        <f t="shared" si="194"/>
        <v>2.5</v>
      </c>
      <c r="KZ10" s="20" t="str">
        <f t="shared" si="195"/>
        <v>2.5</v>
      </c>
      <c r="LA10" s="46">
        <v>2</v>
      </c>
      <c r="LB10" s="416">
        <v>2</v>
      </c>
      <c r="LC10" s="417">
        <v>7</v>
      </c>
      <c r="LD10" s="65">
        <v>7</v>
      </c>
      <c r="LE10" s="65"/>
      <c r="LF10" s="17">
        <f t="shared" si="196"/>
        <v>7</v>
      </c>
      <c r="LG10" s="18">
        <f t="shared" si="197"/>
        <v>7</v>
      </c>
      <c r="LH10" s="323" t="str">
        <f t="shared" si="198"/>
        <v>7.0</v>
      </c>
      <c r="LI10" s="22" t="str">
        <f t="shared" si="199"/>
        <v>B</v>
      </c>
      <c r="LJ10" s="20">
        <f t="shared" si="200"/>
        <v>3</v>
      </c>
      <c r="LK10" s="20" t="str">
        <f t="shared" si="201"/>
        <v>3.0</v>
      </c>
      <c r="LL10" s="46">
        <v>1</v>
      </c>
      <c r="LM10" s="95">
        <v>1</v>
      </c>
      <c r="LN10" s="1167">
        <f t="shared" si="202"/>
        <v>6.9</v>
      </c>
      <c r="LO10" s="22" t="str">
        <f t="shared" si="203"/>
        <v>C+</v>
      </c>
      <c r="LP10" s="20">
        <f t="shared" si="204"/>
        <v>2.5</v>
      </c>
      <c r="LQ10" s="20" t="str">
        <f t="shared" si="205"/>
        <v>2.5</v>
      </c>
      <c r="LR10" s="743">
        <v>3</v>
      </c>
      <c r="LS10" s="416">
        <v>3</v>
      </c>
      <c r="LT10" s="17">
        <v>6.6</v>
      </c>
      <c r="LU10" s="65">
        <v>6</v>
      </c>
      <c r="LV10" s="65"/>
      <c r="LW10" s="17">
        <f t="shared" si="206"/>
        <v>6.2</v>
      </c>
      <c r="LX10" s="18">
        <f t="shared" si="207"/>
        <v>6.2</v>
      </c>
      <c r="LY10" s="1028" t="str">
        <f t="shared" si="208"/>
        <v>6.2</v>
      </c>
      <c r="LZ10" s="22" t="str">
        <f t="shared" si="209"/>
        <v>C</v>
      </c>
      <c r="MA10" s="20">
        <f t="shared" si="210"/>
        <v>2</v>
      </c>
      <c r="MB10" s="20" t="str">
        <f t="shared" si="211"/>
        <v>2.0</v>
      </c>
      <c r="MC10" s="46">
        <v>2</v>
      </c>
      <c r="MD10" s="416">
        <v>2</v>
      </c>
      <c r="ME10" s="417">
        <v>6.8</v>
      </c>
      <c r="MF10" s="65">
        <v>7</v>
      </c>
      <c r="MG10" s="65"/>
      <c r="MH10" s="17">
        <f t="shared" si="212"/>
        <v>6.9</v>
      </c>
      <c r="MI10" s="18">
        <f t="shared" si="213"/>
        <v>6.9</v>
      </c>
      <c r="MJ10" s="1028" t="str">
        <f t="shared" si="214"/>
        <v>6.9</v>
      </c>
      <c r="MK10" s="22" t="str">
        <f t="shared" si="215"/>
        <v>C+</v>
      </c>
      <c r="ML10" s="20">
        <f t="shared" si="216"/>
        <v>2.5</v>
      </c>
      <c r="MM10" s="20" t="str">
        <f t="shared" si="217"/>
        <v>2.5</v>
      </c>
      <c r="MN10" s="46">
        <v>3</v>
      </c>
      <c r="MO10" s="416">
        <v>3</v>
      </c>
      <c r="MP10" s="660">
        <v>5.7</v>
      </c>
      <c r="MQ10" s="65">
        <v>7</v>
      </c>
      <c r="MR10" s="65"/>
      <c r="MS10" s="17">
        <f t="shared" si="218"/>
        <v>6.5</v>
      </c>
      <c r="MT10" s="18">
        <f t="shared" si="219"/>
        <v>6.5</v>
      </c>
      <c r="MU10" s="1028" t="str">
        <f t="shared" si="220"/>
        <v>6.5</v>
      </c>
      <c r="MV10" s="22" t="str">
        <f t="shared" si="221"/>
        <v>C+</v>
      </c>
      <c r="MW10" s="20">
        <f t="shared" si="222"/>
        <v>2.5</v>
      </c>
      <c r="MX10" s="20" t="str">
        <f t="shared" si="223"/>
        <v>2.5</v>
      </c>
      <c r="MY10" s="46">
        <v>3</v>
      </c>
      <c r="MZ10" s="416">
        <v>3</v>
      </c>
      <c r="NA10" s="417">
        <v>5</v>
      </c>
      <c r="NB10" s="65">
        <v>1</v>
      </c>
      <c r="NC10" s="65">
        <v>5</v>
      </c>
      <c r="ND10" s="17">
        <f t="shared" si="224"/>
        <v>2.6</v>
      </c>
      <c r="NE10" s="18">
        <f t="shared" si="225"/>
        <v>5</v>
      </c>
      <c r="NF10" s="323" t="str">
        <f t="shared" si="226"/>
        <v>5.0</v>
      </c>
      <c r="NG10" s="22" t="str">
        <f t="shared" si="227"/>
        <v>D+</v>
      </c>
      <c r="NH10" s="20">
        <f t="shared" si="228"/>
        <v>1.5</v>
      </c>
      <c r="NI10" s="20" t="str">
        <f t="shared" si="229"/>
        <v>1.5</v>
      </c>
      <c r="NJ10" s="46">
        <v>1</v>
      </c>
      <c r="NK10" s="416">
        <v>1</v>
      </c>
      <c r="NL10" s="1167">
        <f t="shared" si="230"/>
        <v>6.1</v>
      </c>
      <c r="NM10" s="22" t="str">
        <f t="shared" si="231"/>
        <v>C</v>
      </c>
      <c r="NN10" s="20">
        <f t="shared" si="232"/>
        <v>2</v>
      </c>
      <c r="NO10" s="20" t="str">
        <f t="shared" si="233"/>
        <v>2.0</v>
      </c>
      <c r="NP10" s="743">
        <v>4</v>
      </c>
      <c r="NQ10" s="416">
        <v>4</v>
      </c>
      <c r="NR10" s="417">
        <v>7</v>
      </c>
      <c r="NS10" s="65">
        <v>5</v>
      </c>
      <c r="NT10" s="65"/>
      <c r="NU10" s="17">
        <f t="shared" si="234"/>
        <v>5.8</v>
      </c>
      <c r="NV10" s="18">
        <f t="shared" si="235"/>
        <v>5.8</v>
      </c>
      <c r="NW10" s="1028" t="str">
        <f t="shared" si="236"/>
        <v>5.8</v>
      </c>
      <c r="NX10" s="22" t="str">
        <f t="shared" si="237"/>
        <v>C</v>
      </c>
      <c r="NY10" s="20">
        <f t="shared" si="238"/>
        <v>2</v>
      </c>
      <c r="NZ10" s="20" t="str">
        <f t="shared" si="239"/>
        <v>2.0</v>
      </c>
      <c r="OA10" s="46">
        <v>4</v>
      </c>
      <c r="OB10" s="416">
        <v>4</v>
      </c>
      <c r="OC10" s="417">
        <v>7</v>
      </c>
      <c r="OD10" s="65">
        <v>7</v>
      </c>
      <c r="OE10" s="65"/>
      <c r="OF10" s="17">
        <f t="shared" si="240"/>
        <v>7</v>
      </c>
      <c r="OG10" s="18">
        <f t="shared" si="241"/>
        <v>7</v>
      </c>
      <c r="OH10" s="323" t="str">
        <f t="shared" si="242"/>
        <v>7.0</v>
      </c>
      <c r="OI10" s="22" t="str">
        <f t="shared" si="243"/>
        <v>B</v>
      </c>
      <c r="OJ10" s="20">
        <f t="shared" si="244"/>
        <v>3</v>
      </c>
      <c r="OK10" s="20" t="str">
        <f t="shared" si="245"/>
        <v>3.0</v>
      </c>
      <c r="OL10" s="46">
        <v>1</v>
      </c>
      <c r="OM10" s="95">
        <v>1</v>
      </c>
      <c r="ON10" s="1175">
        <f t="shared" si="246"/>
        <v>6.3</v>
      </c>
      <c r="OO10" s="22" t="str">
        <f t="shared" si="247"/>
        <v>C</v>
      </c>
      <c r="OP10" s="20">
        <f t="shared" si="248"/>
        <v>2</v>
      </c>
      <c r="OQ10" s="20" t="str">
        <f t="shared" si="249"/>
        <v>2.0</v>
      </c>
      <c r="OR10" s="743">
        <v>5</v>
      </c>
      <c r="OS10" s="97">
        <v>5</v>
      </c>
      <c r="OT10" s="263">
        <f t="shared" si="93"/>
        <v>17</v>
      </c>
      <c r="OU10" s="35">
        <f t="shared" si="94"/>
        <v>2.3235294117647061</v>
      </c>
      <c r="OV10" s="36" t="str">
        <f t="shared" si="250"/>
        <v>2.32</v>
      </c>
      <c r="OW10" s="65" t="str">
        <f t="shared" si="251"/>
        <v>Lên lớp</v>
      </c>
      <c r="OX10" s="501">
        <f t="shared" si="95"/>
        <v>74</v>
      </c>
      <c r="OY10" s="35">
        <f t="shared" si="96"/>
        <v>1.777027027027027</v>
      </c>
      <c r="OZ10" s="36" t="str">
        <f t="shared" si="252"/>
        <v>1.78</v>
      </c>
      <c r="PA10" s="799">
        <f t="shared" si="97"/>
        <v>17</v>
      </c>
      <c r="PB10" s="800">
        <f t="shared" si="98"/>
        <v>2.3235294117647061</v>
      </c>
      <c r="PC10" s="801">
        <f t="shared" si="99"/>
        <v>65</v>
      </c>
      <c r="PD10" s="1031">
        <f t="shared" si="100"/>
        <v>5.8553846153846143</v>
      </c>
      <c r="PE10" s="802">
        <f t="shared" si="101"/>
        <v>2.023076923076923</v>
      </c>
      <c r="PF10" s="65" t="str">
        <f t="shared" si="253"/>
        <v>Lên lớp</v>
      </c>
      <c r="PG10" s="225"/>
      <c r="PH10" s="417">
        <v>6.8</v>
      </c>
      <c r="PI10" s="599">
        <v>7</v>
      </c>
      <c r="PJ10" s="599"/>
      <c r="PK10" s="17">
        <f t="shared" si="254"/>
        <v>6.9</v>
      </c>
      <c r="PL10" s="18">
        <f t="shared" si="255"/>
        <v>6.9</v>
      </c>
      <c r="PM10" s="1028" t="str">
        <f t="shared" si="256"/>
        <v>6.9</v>
      </c>
      <c r="PN10" s="22" t="str">
        <f t="shared" si="257"/>
        <v>C+</v>
      </c>
      <c r="PO10" s="20">
        <f t="shared" si="258"/>
        <v>2.5</v>
      </c>
      <c r="PP10" s="20" t="str">
        <f t="shared" si="259"/>
        <v>2.5</v>
      </c>
      <c r="PQ10" s="46">
        <v>4</v>
      </c>
      <c r="PR10" s="416">
        <v>4</v>
      </c>
      <c r="PS10" s="417">
        <v>7</v>
      </c>
      <c r="PT10" s="65">
        <v>6</v>
      </c>
      <c r="PU10" s="65"/>
      <c r="PV10" s="17">
        <f t="shared" si="260"/>
        <v>6.4</v>
      </c>
      <c r="PW10" s="18">
        <f t="shared" si="261"/>
        <v>6.4</v>
      </c>
      <c r="PX10" s="1028" t="str">
        <f t="shared" si="262"/>
        <v>6.4</v>
      </c>
      <c r="PY10" s="22" t="str">
        <f t="shared" si="263"/>
        <v>C</v>
      </c>
      <c r="PZ10" s="20">
        <f t="shared" si="264"/>
        <v>2</v>
      </c>
      <c r="QA10" s="20" t="str">
        <f t="shared" si="265"/>
        <v>2.0</v>
      </c>
      <c r="QB10" s="46">
        <v>2</v>
      </c>
      <c r="QC10" s="416">
        <v>2</v>
      </c>
      <c r="QD10" s="417">
        <v>6</v>
      </c>
      <c r="QE10" s="599">
        <v>7</v>
      </c>
      <c r="QF10" s="599"/>
      <c r="QG10" s="17">
        <f t="shared" si="266"/>
        <v>6.6</v>
      </c>
      <c r="QH10" s="18">
        <f t="shared" si="267"/>
        <v>6.6</v>
      </c>
      <c r="QI10" s="1028" t="str">
        <f t="shared" si="268"/>
        <v>6.6</v>
      </c>
      <c r="QJ10" s="22" t="str">
        <f t="shared" si="269"/>
        <v>C+</v>
      </c>
      <c r="QK10" s="20">
        <f t="shared" si="270"/>
        <v>2.5</v>
      </c>
      <c r="QL10" s="20" t="str">
        <f t="shared" si="271"/>
        <v>2.5</v>
      </c>
      <c r="QM10" s="46">
        <v>2</v>
      </c>
      <c r="QN10" s="416">
        <v>2</v>
      </c>
      <c r="QO10" s="417">
        <v>7.4</v>
      </c>
      <c r="QP10" s="65">
        <v>5</v>
      </c>
      <c r="QQ10" s="65"/>
      <c r="QR10" s="17">
        <f t="shared" si="272"/>
        <v>6</v>
      </c>
      <c r="QS10" s="18">
        <f t="shared" si="273"/>
        <v>6</v>
      </c>
      <c r="QT10" s="1028" t="str">
        <f t="shared" si="274"/>
        <v>6.0</v>
      </c>
      <c r="QU10" s="22" t="str">
        <f t="shared" si="275"/>
        <v>C</v>
      </c>
      <c r="QV10" s="20">
        <f t="shared" si="276"/>
        <v>2</v>
      </c>
      <c r="QW10" s="20" t="str">
        <f t="shared" si="277"/>
        <v>2.0</v>
      </c>
      <c r="QX10" s="46">
        <v>2</v>
      </c>
      <c r="QY10" s="416">
        <v>2</v>
      </c>
      <c r="QZ10" s="417">
        <v>6.3</v>
      </c>
      <c r="RA10" s="599">
        <v>5</v>
      </c>
      <c r="RB10" s="599"/>
      <c r="RC10" s="17">
        <f t="shared" si="278"/>
        <v>5.5</v>
      </c>
      <c r="RD10" s="18">
        <f t="shared" si="279"/>
        <v>5.5</v>
      </c>
      <c r="RE10" s="323" t="str">
        <f t="shared" si="280"/>
        <v>5.5</v>
      </c>
      <c r="RF10" s="22" t="str">
        <f t="shared" si="281"/>
        <v>C</v>
      </c>
      <c r="RG10" s="20">
        <f t="shared" si="282"/>
        <v>2</v>
      </c>
      <c r="RH10" s="20" t="str">
        <f t="shared" si="283"/>
        <v>2.0</v>
      </c>
      <c r="RI10" s="46">
        <v>2</v>
      </c>
      <c r="RJ10" s="416">
        <v>2</v>
      </c>
      <c r="RK10" s="660">
        <v>7.5</v>
      </c>
      <c r="RL10" s="65">
        <v>6</v>
      </c>
      <c r="RM10" s="65"/>
      <c r="RN10" s="17">
        <f t="shared" si="284"/>
        <v>6.6</v>
      </c>
      <c r="RO10" s="18">
        <f t="shared" si="285"/>
        <v>6.6</v>
      </c>
      <c r="RP10" s="323" t="str">
        <f t="shared" si="286"/>
        <v>6.6</v>
      </c>
      <c r="RQ10" s="22" t="str">
        <f t="shared" si="287"/>
        <v>C+</v>
      </c>
      <c r="RR10" s="20">
        <f t="shared" si="288"/>
        <v>2.5</v>
      </c>
      <c r="RS10" s="20" t="str">
        <f t="shared" si="289"/>
        <v>2.5</v>
      </c>
      <c r="RT10" s="46">
        <v>2</v>
      </c>
      <c r="RU10" s="416">
        <v>2</v>
      </c>
      <c r="RV10" s="585">
        <v>7</v>
      </c>
      <c r="RW10" s="599">
        <v>6</v>
      </c>
      <c r="RX10" s="599"/>
      <c r="RY10" s="17">
        <f t="shared" si="290"/>
        <v>6.4</v>
      </c>
      <c r="RZ10" s="18">
        <f t="shared" si="291"/>
        <v>6.4</v>
      </c>
      <c r="SA10" s="323" t="str">
        <f t="shared" si="292"/>
        <v>6.4</v>
      </c>
      <c r="SB10" s="22" t="str">
        <f t="shared" si="293"/>
        <v>C</v>
      </c>
      <c r="SC10" s="20">
        <f t="shared" si="294"/>
        <v>2</v>
      </c>
      <c r="SD10" s="20" t="str">
        <f t="shared" si="295"/>
        <v>2.0</v>
      </c>
      <c r="SE10" s="46">
        <v>4</v>
      </c>
      <c r="SF10" s="416">
        <v>4</v>
      </c>
      <c r="SG10" s="515">
        <f t="shared" si="296"/>
        <v>18</v>
      </c>
      <c r="SH10" s="35">
        <f t="shared" si="297"/>
        <v>2.2222222222222223</v>
      </c>
      <c r="SI10" s="36" t="str">
        <f t="shared" si="298"/>
        <v>2.22</v>
      </c>
      <c r="SJ10" s="65" t="str">
        <f t="shared" si="299"/>
        <v>Lên lớp</v>
      </c>
      <c r="SK10" s="501">
        <f t="shared" si="300"/>
        <v>92</v>
      </c>
      <c r="SL10" s="35">
        <f t="shared" si="102"/>
        <v>1.8641304347826086</v>
      </c>
      <c r="SM10" s="36" t="str">
        <f t="shared" si="301"/>
        <v>1.86</v>
      </c>
      <c r="SN10" s="799">
        <f t="shared" si="302"/>
        <v>18</v>
      </c>
      <c r="SO10" s="1105">
        <f t="shared" si="303"/>
        <v>6.4111111111111114</v>
      </c>
      <c r="SP10" s="800">
        <f t="shared" si="304"/>
        <v>2.2222222222222223</v>
      </c>
      <c r="SQ10" s="801">
        <f t="shared" si="305"/>
        <v>83</v>
      </c>
      <c r="SR10" s="1107">
        <f t="shared" si="306"/>
        <v>5.9759036144578301</v>
      </c>
      <c r="SS10" s="802">
        <f t="shared" si="307"/>
        <v>2.0662650602409638</v>
      </c>
      <c r="ST10" s="65" t="str">
        <f t="shared" si="308"/>
        <v>Lên lớp</v>
      </c>
      <c r="SU10" s="454"/>
      <c r="SV10" s="585">
        <v>7</v>
      </c>
      <c r="SW10" s="588">
        <v>7</v>
      </c>
      <c r="SX10" s="1183">
        <f t="shared" si="309"/>
        <v>7</v>
      </c>
      <c r="SY10" s="337">
        <v>7.1</v>
      </c>
      <c r="SZ10" s="1145">
        <f t="shared" si="310"/>
        <v>7.1</v>
      </c>
      <c r="TA10" s="1189" t="str">
        <f t="shared" si="311"/>
        <v>7.1</v>
      </c>
      <c r="TB10" s="1147" t="str">
        <f t="shared" si="312"/>
        <v>B</v>
      </c>
      <c r="TC10" s="1149">
        <f t="shared" si="313"/>
        <v>3</v>
      </c>
      <c r="TD10" s="1149" t="str">
        <f t="shared" si="314"/>
        <v>3.0</v>
      </c>
      <c r="TE10" s="1151">
        <v>5</v>
      </c>
      <c r="TF10" s="416">
        <v>5</v>
      </c>
      <c r="TG10" s="289">
        <f t="shared" si="315"/>
        <v>5</v>
      </c>
      <c r="TH10" s="35">
        <f t="shared" si="316"/>
        <v>3</v>
      </c>
      <c r="TI10" s="36" t="str">
        <f t="shared" si="317"/>
        <v>3.00</v>
      </c>
      <c r="TJ10" s="1163" t="str">
        <f t="shared" si="318"/>
        <v>Lên lớp</v>
      </c>
      <c r="TK10" s="290">
        <f t="shared" si="319"/>
        <v>5</v>
      </c>
      <c r="TL10" s="291">
        <f xml:space="preserve"> (TC10*TF10)/TK10</f>
        <v>3</v>
      </c>
    </row>
    <row r="11" spans="1:533" ht="18.75" customHeight="1">
      <c r="A11" s="108">
        <v>14</v>
      </c>
      <c r="B11" s="127" t="s">
        <v>251</v>
      </c>
      <c r="C11" s="65" t="s">
        <v>292</v>
      </c>
      <c r="D11" s="133" t="s">
        <v>25</v>
      </c>
      <c r="E11" s="1221" t="s">
        <v>23</v>
      </c>
      <c r="F11" s="125"/>
      <c r="G11" s="131" t="s">
        <v>213</v>
      </c>
      <c r="H11" s="131" t="s">
        <v>224</v>
      </c>
      <c r="I11" s="781" t="s">
        <v>401</v>
      </c>
      <c r="J11" s="784">
        <v>6</v>
      </c>
      <c r="K11" s="1039" t="str">
        <f t="shared" si="0"/>
        <v>6.0</v>
      </c>
      <c r="L11" s="465" t="str">
        <f t="shared" si="1"/>
        <v>C</v>
      </c>
      <c r="M11" s="466">
        <f t="shared" si="2"/>
        <v>2</v>
      </c>
      <c r="N11" s="738">
        <v>7.3</v>
      </c>
      <c r="O11" s="1039" t="str">
        <f t="shared" si="3"/>
        <v>7.3</v>
      </c>
      <c r="P11" s="465" t="str">
        <f t="shared" si="103"/>
        <v>B</v>
      </c>
      <c r="Q11" s="466">
        <f t="shared" si="104"/>
        <v>3</v>
      </c>
      <c r="R11" s="12">
        <v>7</v>
      </c>
      <c r="S11" s="13">
        <v>9</v>
      </c>
      <c r="T11" s="14"/>
      <c r="U11" s="11">
        <f t="shared" si="4"/>
        <v>8.1999999999999993</v>
      </c>
      <c r="V11" s="16">
        <f t="shared" si="5"/>
        <v>8.1999999999999993</v>
      </c>
      <c r="W11" s="1039" t="str">
        <f t="shared" si="6"/>
        <v>8.2</v>
      </c>
      <c r="X11" s="22" t="str">
        <f t="shared" si="7"/>
        <v>B+</v>
      </c>
      <c r="Y11" s="20">
        <f t="shared" si="8"/>
        <v>3.5</v>
      </c>
      <c r="Z11" s="39" t="str">
        <f t="shared" si="9"/>
        <v>3.5</v>
      </c>
      <c r="AA11" s="69">
        <v>2</v>
      </c>
      <c r="AB11" s="92">
        <v>2</v>
      </c>
      <c r="AC11" s="12">
        <v>7.2</v>
      </c>
      <c r="AD11" s="13">
        <v>8</v>
      </c>
      <c r="AE11" s="14"/>
      <c r="AF11" s="11">
        <f t="shared" si="10"/>
        <v>7.7</v>
      </c>
      <c r="AG11" s="16">
        <f t="shared" si="11"/>
        <v>7.7</v>
      </c>
      <c r="AH11" s="327" t="str">
        <f t="shared" si="12"/>
        <v>7.7</v>
      </c>
      <c r="AI11" s="22" t="str">
        <f t="shared" si="13"/>
        <v>B</v>
      </c>
      <c r="AJ11" s="20">
        <f t="shared" si="14"/>
        <v>3</v>
      </c>
      <c r="AK11" s="39" t="str">
        <f t="shared" si="15"/>
        <v>3.0</v>
      </c>
      <c r="AL11" s="8">
        <v>3</v>
      </c>
      <c r="AM11" s="92">
        <v>3</v>
      </c>
      <c r="AN11" s="27">
        <v>6.2</v>
      </c>
      <c r="AO11" s="28">
        <v>4</v>
      </c>
      <c r="AP11" s="14"/>
      <c r="AQ11" s="11">
        <f t="shared" si="16"/>
        <v>4.9000000000000004</v>
      </c>
      <c r="AR11" s="16">
        <f t="shared" si="17"/>
        <v>4.9000000000000004</v>
      </c>
      <c r="AS11" s="327" t="str">
        <f t="shared" si="105"/>
        <v>4.9</v>
      </c>
      <c r="AT11" s="22" t="str">
        <f t="shared" si="18"/>
        <v>D</v>
      </c>
      <c r="AU11" s="20">
        <f t="shared" si="19"/>
        <v>1</v>
      </c>
      <c r="AV11" s="39" t="str">
        <f t="shared" si="20"/>
        <v>1.0</v>
      </c>
      <c r="AW11" s="8">
        <v>3</v>
      </c>
      <c r="AX11" s="95">
        <v>3</v>
      </c>
      <c r="AY11" s="27">
        <v>5.4</v>
      </c>
      <c r="AZ11" s="28">
        <v>6</v>
      </c>
      <c r="BA11" s="29"/>
      <c r="BB11" s="11">
        <f t="shared" si="21"/>
        <v>5.8</v>
      </c>
      <c r="BC11" s="16">
        <f t="shared" si="22"/>
        <v>5.8</v>
      </c>
      <c r="BD11" s="327" t="str">
        <f t="shared" si="23"/>
        <v>5.8</v>
      </c>
      <c r="BE11" s="22" t="str">
        <f t="shared" si="24"/>
        <v>C</v>
      </c>
      <c r="BF11" s="20">
        <f t="shared" si="25"/>
        <v>2</v>
      </c>
      <c r="BG11" s="39" t="str">
        <f t="shared" si="26"/>
        <v>2.0</v>
      </c>
      <c r="BH11" s="46">
        <v>3</v>
      </c>
      <c r="BI11" s="92">
        <v>3</v>
      </c>
      <c r="BJ11" s="12">
        <v>7.9</v>
      </c>
      <c r="BK11" s="13">
        <v>6</v>
      </c>
      <c r="BL11" s="14"/>
      <c r="BM11" s="11">
        <f t="shared" si="27"/>
        <v>6.8</v>
      </c>
      <c r="BN11" s="16">
        <f t="shared" si="28"/>
        <v>6.8</v>
      </c>
      <c r="BO11" s="327" t="str">
        <f t="shared" si="29"/>
        <v>6.8</v>
      </c>
      <c r="BP11" s="22" t="str">
        <f t="shared" si="30"/>
        <v>C+</v>
      </c>
      <c r="BQ11" s="20">
        <f t="shared" si="31"/>
        <v>2.5</v>
      </c>
      <c r="BR11" s="39" t="str">
        <f t="shared" si="32"/>
        <v>2.5</v>
      </c>
      <c r="BS11" s="46">
        <v>5</v>
      </c>
      <c r="BT11" s="92">
        <v>5</v>
      </c>
      <c r="BU11" s="289">
        <f t="shared" si="33"/>
        <v>16</v>
      </c>
      <c r="BV11" s="35">
        <f t="shared" si="34"/>
        <v>2.34375</v>
      </c>
      <c r="BW11" s="36" t="str">
        <f t="shared" si="35"/>
        <v>2.34</v>
      </c>
      <c r="BX11" s="37" t="str">
        <f t="shared" si="36"/>
        <v>Lên lớp</v>
      </c>
      <c r="BY11" s="290">
        <f t="shared" si="37"/>
        <v>16</v>
      </c>
      <c r="BZ11" s="291">
        <f t="shared" si="38"/>
        <v>2.34375</v>
      </c>
      <c r="CA11" s="37" t="str">
        <f t="shared" si="39"/>
        <v>Lên lớp</v>
      </c>
      <c r="CB11" s="391"/>
      <c r="CC11" s="417">
        <v>8</v>
      </c>
      <c r="CD11" s="337">
        <v>7.5</v>
      </c>
      <c r="CE11" s="45"/>
      <c r="CF11" s="17">
        <f t="shared" si="40"/>
        <v>7.7</v>
      </c>
      <c r="CG11" s="18">
        <f t="shared" si="41"/>
        <v>7.7</v>
      </c>
      <c r="CH11" s="323" t="str">
        <f t="shared" si="42"/>
        <v>7.7</v>
      </c>
      <c r="CI11" s="22" t="str">
        <f t="shared" si="43"/>
        <v>B</v>
      </c>
      <c r="CJ11" s="20">
        <f t="shared" si="44"/>
        <v>3</v>
      </c>
      <c r="CK11" s="20" t="str">
        <f t="shared" si="45"/>
        <v>3.0</v>
      </c>
      <c r="CL11" s="46">
        <v>2</v>
      </c>
      <c r="CM11" s="416">
        <v>2</v>
      </c>
      <c r="CN11" s="417">
        <v>5.7</v>
      </c>
      <c r="CO11" s="65">
        <v>6</v>
      </c>
      <c r="CP11" s="45"/>
      <c r="CQ11" s="17">
        <f t="shared" si="46"/>
        <v>5.9</v>
      </c>
      <c r="CR11" s="18">
        <f t="shared" si="47"/>
        <v>5.9</v>
      </c>
      <c r="CS11" s="323" t="str">
        <f t="shared" si="48"/>
        <v>5.9</v>
      </c>
      <c r="CT11" s="22" t="str">
        <f t="shared" si="49"/>
        <v>C</v>
      </c>
      <c r="CU11" s="20">
        <f t="shared" si="50"/>
        <v>2</v>
      </c>
      <c r="CV11" s="20" t="str">
        <f t="shared" si="51"/>
        <v>2.0</v>
      </c>
      <c r="CW11" s="46">
        <v>4</v>
      </c>
      <c r="CX11" s="416">
        <v>4</v>
      </c>
      <c r="CY11" s="417">
        <v>6.2</v>
      </c>
      <c r="CZ11" s="65">
        <v>4</v>
      </c>
      <c r="DA11" s="65"/>
      <c r="DB11" s="17">
        <f t="shared" si="52"/>
        <v>4.9000000000000004</v>
      </c>
      <c r="DC11" s="18">
        <f t="shared" si="53"/>
        <v>4.9000000000000004</v>
      </c>
      <c r="DD11" s="323" t="str">
        <f t="shared" si="54"/>
        <v>4.9</v>
      </c>
      <c r="DE11" s="22" t="str">
        <f t="shared" si="55"/>
        <v>D</v>
      </c>
      <c r="DF11" s="20">
        <f t="shared" si="56"/>
        <v>1</v>
      </c>
      <c r="DG11" s="20" t="str">
        <f t="shared" si="57"/>
        <v>1.0</v>
      </c>
      <c r="DH11" s="46">
        <v>3</v>
      </c>
      <c r="DI11" s="416">
        <v>3</v>
      </c>
      <c r="DJ11" s="417">
        <v>6.9</v>
      </c>
      <c r="DK11" s="65">
        <v>5</v>
      </c>
      <c r="DL11" s="45"/>
      <c r="DM11" s="17">
        <f t="shared" si="58"/>
        <v>5.8</v>
      </c>
      <c r="DN11" s="18">
        <f t="shared" si="59"/>
        <v>5.8</v>
      </c>
      <c r="DO11" s="323" t="str">
        <f t="shared" si="60"/>
        <v>5.8</v>
      </c>
      <c r="DP11" s="22" t="str">
        <f t="shared" si="61"/>
        <v>C</v>
      </c>
      <c r="DQ11" s="20">
        <f t="shared" si="62"/>
        <v>2</v>
      </c>
      <c r="DR11" s="20" t="str">
        <f t="shared" si="63"/>
        <v>2.0</v>
      </c>
      <c r="DS11" s="46">
        <v>3</v>
      </c>
      <c r="DT11" s="416">
        <v>3</v>
      </c>
      <c r="DU11" s="417">
        <v>7.5</v>
      </c>
      <c r="DV11" s="86">
        <v>6</v>
      </c>
      <c r="DW11" s="65"/>
      <c r="DX11" s="17">
        <f t="shared" si="64"/>
        <v>6.6</v>
      </c>
      <c r="DY11" s="18">
        <f t="shared" si="65"/>
        <v>6.6</v>
      </c>
      <c r="DZ11" s="323" t="str">
        <f t="shared" si="66"/>
        <v>6.6</v>
      </c>
      <c r="EA11" s="22" t="str">
        <f t="shared" si="67"/>
        <v>C+</v>
      </c>
      <c r="EB11" s="20">
        <f t="shared" si="68"/>
        <v>2.5</v>
      </c>
      <c r="EC11" s="20" t="str">
        <f t="shared" si="69"/>
        <v>2.5</v>
      </c>
      <c r="ED11" s="46">
        <v>3</v>
      </c>
      <c r="EE11" s="416">
        <v>3</v>
      </c>
      <c r="EF11" s="417">
        <v>6.8</v>
      </c>
      <c r="EG11" s="65">
        <v>5</v>
      </c>
      <c r="EH11" s="65"/>
      <c r="EI11" s="17">
        <f t="shared" si="70"/>
        <v>5.7</v>
      </c>
      <c r="EJ11" s="18">
        <f t="shared" si="71"/>
        <v>5.7</v>
      </c>
      <c r="EK11" s="323" t="str">
        <f t="shared" si="106"/>
        <v>5.7</v>
      </c>
      <c r="EL11" s="22" t="str">
        <f t="shared" si="72"/>
        <v>C</v>
      </c>
      <c r="EM11" s="20">
        <f t="shared" si="73"/>
        <v>2</v>
      </c>
      <c r="EN11" s="20" t="str">
        <f t="shared" si="74"/>
        <v>2.0</v>
      </c>
      <c r="EO11" s="46">
        <v>2</v>
      </c>
      <c r="EP11" s="416">
        <v>2</v>
      </c>
      <c r="EQ11" s="515">
        <f t="shared" si="75"/>
        <v>17</v>
      </c>
      <c r="ER11" s="35">
        <f t="shared" si="76"/>
        <v>2.0294117647058822</v>
      </c>
      <c r="ES11" s="36" t="str">
        <f t="shared" si="77"/>
        <v>2.03</v>
      </c>
      <c r="ET11" s="86" t="str">
        <f t="shared" si="107"/>
        <v>Lên lớp</v>
      </c>
      <c r="EU11" s="501">
        <f t="shared" si="108"/>
        <v>33</v>
      </c>
      <c r="EV11" s="35">
        <f t="shared" si="109"/>
        <v>2.1818181818181817</v>
      </c>
      <c r="EW11" s="36" t="str">
        <f t="shared" si="110"/>
        <v>2.18</v>
      </c>
      <c r="EX11" s="530">
        <f t="shared" si="111"/>
        <v>33</v>
      </c>
      <c r="EY11" s="502">
        <f t="shared" si="78"/>
        <v>2.1818181818181817</v>
      </c>
      <c r="EZ11" s="503" t="str">
        <f t="shared" si="112"/>
        <v>Lên lớp</v>
      </c>
      <c r="FA11" s="225"/>
      <c r="FB11" s="417">
        <v>7.8</v>
      </c>
      <c r="FC11" s="604">
        <v>1</v>
      </c>
      <c r="FD11" s="599">
        <v>8</v>
      </c>
      <c r="FE11" s="17">
        <f t="shared" si="113"/>
        <v>3.7</v>
      </c>
      <c r="FF11" s="18">
        <f t="shared" si="114"/>
        <v>7.9</v>
      </c>
      <c r="FG11" s="1028" t="str">
        <f t="shared" si="115"/>
        <v>7.9</v>
      </c>
      <c r="FH11" s="22" t="str">
        <f t="shared" si="116"/>
        <v>B</v>
      </c>
      <c r="FI11" s="20">
        <f t="shared" si="117"/>
        <v>3</v>
      </c>
      <c r="FJ11" s="20" t="str">
        <f t="shared" si="118"/>
        <v>3.0</v>
      </c>
      <c r="FK11" s="46">
        <v>4</v>
      </c>
      <c r="FL11" s="97">
        <v>4</v>
      </c>
      <c r="FM11" s="406">
        <v>5</v>
      </c>
      <c r="FN11" s="65">
        <v>4</v>
      </c>
      <c r="FO11" s="65"/>
      <c r="FP11" s="17">
        <f t="shared" si="119"/>
        <v>4.4000000000000004</v>
      </c>
      <c r="FQ11" s="18">
        <f t="shared" si="120"/>
        <v>4.4000000000000004</v>
      </c>
      <c r="FR11" s="323" t="str">
        <f t="shared" si="121"/>
        <v>4.4</v>
      </c>
      <c r="FS11" s="22" t="str">
        <f t="shared" si="122"/>
        <v>D</v>
      </c>
      <c r="FT11" s="20">
        <f t="shared" si="123"/>
        <v>1</v>
      </c>
      <c r="FU11" s="20" t="str">
        <f t="shared" si="124"/>
        <v>1.0</v>
      </c>
      <c r="FV11" s="46">
        <v>2</v>
      </c>
      <c r="FW11" s="416">
        <v>2</v>
      </c>
      <c r="FX11" s="417">
        <v>5.2</v>
      </c>
      <c r="FY11" s="65">
        <v>8</v>
      </c>
      <c r="FZ11" s="65"/>
      <c r="GA11" s="17">
        <f t="shared" si="125"/>
        <v>6.9</v>
      </c>
      <c r="GB11" s="18">
        <f t="shared" si="126"/>
        <v>6.9</v>
      </c>
      <c r="GC11" s="1028" t="str">
        <f t="shared" si="127"/>
        <v>6.9</v>
      </c>
      <c r="GD11" s="22" t="str">
        <f t="shared" si="128"/>
        <v>C+</v>
      </c>
      <c r="GE11" s="20">
        <f t="shared" si="129"/>
        <v>2.5</v>
      </c>
      <c r="GF11" s="20" t="str">
        <f t="shared" si="130"/>
        <v>2.5</v>
      </c>
      <c r="GG11" s="46">
        <v>2</v>
      </c>
      <c r="GH11" s="416">
        <v>2</v>
      </c>
      <c r="GI11" s="417">
        <v>8</v>
      </c>
      <c r="GJ11" s="599">
        <v>8</v>
      </c>
      <c r="GK11" s="599"/>
      <c r="GL11" s="17">
        <f t="shared" si="131"/>
        <v>8</v>
      </c>
      <c r="GM11" s="18">
        <f t="shared" si="132"/>
        <v>8</v>
      </c>
      <c r="GN11" s="1028" t="str">
        <f t="shared" si="133"/>
        <v>8.0</v>
      </c>
      <c r="GO11" s="22" t="str">
        <f t="shared" si="134"/>
        <v>B+</v>
      </c>
      <c r="GP11" s="20">
        <f t="shared" si="135"/>
        <v>3.5</v>
      </c>
      <c r="GQ11" s="20" t="str">
        <f t="shared" si="136"/>
        <v>3.5</v>
      </c>
      <c r="GR11" s="46">
        <v>2</v>
      </c>
      <c r="GS11" s="416">
        <v>2</v>
      </c>
      <c r="GT11" s="660">
        <v>7</v>
      </c>
      <c r="GU11" s="599">
        <v>7</v>
      </c>
      <c r="GV11" s="599"/>
      <c r="GW11" s="17">
        <f t="shared" si="137"/>
        <v>7</v>
      </c>
      <c r="GX11" s="18">
        <f t="shared" si="138"/>
        <v>7</v>
      </c>
      <c r="GY11" s="1028" t="str">
        <f t="shared" si="139"/>
        <v>7.0</v>
      </c>
      <c r="GZ11" s="22" t="str">
        <f t="shared" si="140"/>
        <v>B</v>
      </c>
      <c r="HA11" s="20">
        <f t="shared" si="141"/>
        <v>3</v>
      </c>
      <c r="HB11" s="20" t="str">
        <f t="shared" si="142"/>
        <v>3.0</v>
      </c>
      <c r="HC11" s="46">
        <v>2</v>
      </c>
      <c r="HD11" s="416">
        <v>2</v>
      </c>
      <c r="HE11" s="417">
        <v>6</v>
      </c>
      <c r="HF11" s="599">
        <v>8</v>
      </c>
      <c r="HG11" s="599"/>
      <c r="HH11" s="17">
        <f t="shared" si="143"/>
        <v>7.2</v>
      </c>
      <c r="HI11" s="18">
        <f t="shared" si="144"/>
        <v>7.2</v>
      </c>
      <c r="HJ11" s="323" t="str">
        <f t="shared" si="145"/>
        <v>7.2</v>
      </c>
      <c r="HK11" s="22" t="str">
        <f t="shared" si="146"/>
        <v>B</v>
      </c>
      <c r="HL11" s="20">
        <f t="shared" si="147"/>
        <v>3</v>
      </c>
      <c r="HM11" s="20" t="str">
        <f t="shared" si="148"/>
        <v>3.0</v>
      </c>
      <c r="HN11" s="46">
        <v>3</v>
      </c>
      <c r="HO11" s="416">
        <v>3</v>
      </c>
      <c r="HP11" s="417">
        <v>6.4</v>
      </c>
      <c r="HQ11" s="599">
        <v>8</v>
      </c>
      <c r="HR11" s="599"/>
      <c r="HS11" s="17">
        <f t="shared" si="149"/>
        <v>7.4</v>
      </c>
      <c r="HT11" s="18">
        <f t="shared" si="150"/>
        <v>7.4</v>
      </c>
      <c r="HU11" s="323" t="str">
        <f t="shared" si="151"/>
        <v>7.4</v>
      </c>
      <c r="HV11" s="22" t="str">
        <f t="shared" si="152"/>
        <v>B</v>
      </c>
      <c r="HW11" s="20">
        <f t="shared" si="153"/>
        <v>3</v>
      </c>
      <c r="HX11" s="20" t="str">
        <f t="shared" si="154"/>
        <v>3.0</v>
      </c>
      <c r="HY11" s="46">
        <v>2</v>
      </c>
      <c r="HZ11" s="416">
        <v>2</v>
      </c>
      <c r="IA11" s="417">
        <v>5</v>
      </c>
      <c r="IB11" s="599">
        <v>1</v>
      </c>
      <c r="IC11" s="599">
        <v>5</v>
      </c>
      <c r="ID11" s="17">
        <f t="shared" si="155"/>
        <v>2.6</v>
      </c>
      <c r="IE11" s="18">
        <f t="shared" si="156"/>
        <v>5</v>
      </c>
      <c r="IF11" s="323" t="str">
        <f t="shared" si="157"/>
        <v>5.0</v>
      </c>
      <c r="IG11" s="22" t="str">
        <f t="shared" si="158"/>
        <v>D+</v>
      </c>
      <c r="IH11" s="20">
        <f t="shared" si="159"/>
        <v>1.5</v>
      </c>
      <c r="II11" s="20" t="str">
        <f t="shared" si="160"/>
        <v>1.5</v>
      </c>
      <c r="IJ11" s="46">
        <v>3</v>
      </c>
      <c r="IK11" s="416">
        <v>3</v>
      </c>
      <c r="IL11" s="417">
        <v>5.3</v>
      </c>
      <c r="IM11" s="673"/>
      <c r="IN11" s="599">
        <v>5</v>
      </c>
      <c r="IO11" s="17">
        <f t="shared" si="161"/>
        <v>2.1</v>
      </c>
      <c r="IP11" s="18">
        <f t="shared" si="162"/>
        <v>5.0999999999999996</v>
      </c>
      <c r="IQ11" s="323" t="str">
        <f t="shared" si="163"/>
        <v>5.1</v>
      </c>
      <c r="IR11" s="22" t="str">
        <f t="shared" si="164"/>
        <v>D+</v>
      </c>
      <c r="IS11" s="20">
        <f t="shared" si="165"/>
        <v>1.5</v>
      </c>
      <c r="IT11" s="20" t="str">
        <f t="shared" si="166"/>
        <v>1.5</v>
      </c>
      <c r="IU11" s="46">
        <v>1</v>
      </c>
      <c r="IV11" s="416">
        <v>1</v>
      </c>
      <c r="IW11" s="1167">
        <f t="shared" si="167"/>
        <v>5</v>
      </c>
      <c r="IX11" s="22" t="str">
        <f t="shared" si="168"/>
        <v>D+</v>
      </c>
      <c r="IY11" s="20">
        <f t="shared" si="169"/>
        <v>1.5</v>
      </c>
      <c r="IZ11" s="20" t="str">
        <f t="shared" si="170"/>
        <v>1.5</v>
      </c>
      <c r="JA11" s="743">
        <v>4</v>
      </c>
      <c r="JB11" s="416">
        <v>4</v>
      </c>
      <c r="JC11" s="585">
        <v>6.7</v>
      </c>
      <c r="JD11" s="488"/>
      <c r="JE11" s="65">
        <v>6</v>
      </c>
      <c r="JF11" s="17">
        <f t="shared" si="171"/>
        <v>2.7</v>
      </c>
      <c r="JG11" s="18">
        <f t="shared" si="172"/>
        <v>6.3</v>
      </c>
      <c r="JH11" s="1028" t="str">
        <f t="shared" si="173"/>
        <v>6.3</v>
      </c>
      <c r="JI11" s="22" t="str">
        <f t="shared" si="174"/>
        <v>C</v>
      </c>
      <c r="JJ11" s="20">
        <f t="shared" si="175"/>
        <v>2</v>
      </c>
      <c r="JK11" s="20" t="str">
        <f t="shared" si="176"/>
        <v>2.0</v>
      </c>
      <c r="JL11" s="46">
        <v>2</v>
      </c>
      <c r="JM11" s="416">
        <v>2</v>
      </c>
      <c r="JN11" s="417">
        <v>7.5</v>
      </c>
      <c r="JO11" s="337">
        <v>8</v>
      </c>
      <c r="JP11" s="337"/>
      <c r="JQ11" s="17">
        <f t="shared" si="177"/>
        <v>7.8</v>
      </c>
      <c r="JR11" s="18">
        <f t="shared" si="178"/>
        <v>7.8</v>
      </c>
      <c r="JS11" s="323" t="str">
        <f t="shared" si="81"/>
        <v>7.8</v>
      </c>
      <c r="JT11" s="22" t="str">
        <f t="shared" si="179"/>
        <v>B</v>
      </c>
      <c r="JU11" s="20">
        <f t="shared" si="180"/>
        <v>3</v>
      </c>
      <c r="JV11" s="20" t="str">
        <f t="shared" si="181"/>
        <v>3.0</v>
      </c>
      <c r="JW11" s="46">
        <v>1</v>
      </c>
      <c r="JX11" s="416">
        <v>1</v>
      </c>
      <c r="JY11" s="1167">
        <f t="shared" si="182"/>
        <v>7.7</v>
      </c>
      <c r="JZ11" s="22" t="str">
        <f t="shared" si="183"/>
        <v>B</v>
      </c>
      <c r="KA11" s="20">
        <f t="shared" si="184"/>
        <v>3</v>
      </c>
      <c r="KB11" s="20" t="str">
        <f t="shared" si="185"/>
        <v>3.0</v>
      </c>
      <c r="KC11" s="743">
        <v>3</v>
      </c>
      <c r="KD11" s="416">
        <v>3</v>
      </c>
      <c r="KE11" s="515">
        <f t="shared" si="85"/>
        <v>24</v>
      </c>
      <c r="KF11" s="35">
        <f t="shared" si="86"/>
        <v>2.5</v>
      </c>
      <c r="KG11" s="36" t="str">
        <f t="shared" si="186"/>
        <v>2.50</v>
      </c>
      <c r="KH11" s="37" t="str">
        <f t="shared" si="187"/>
        <v>Lên lớp</v>
      </c>
      <c r="KI11" s="501">
        <f t="shared" si="87"/>
        <v>57</v>
      </c>
      <c r="KJ11" s="690">
        <f t="shared" si="88"/>
        <v>2.3157894736842106</v>
      </c>
      <c r="KK11" s="36" t="str">
        <f t="shared" si="188"/>
        <v>2.32</v>
      </c>
      <c r="KL11" s="290">
        <f t="shared" si="89"/>
        <v>24</v>
      </c>
      <c r="KM11" s="291">
        <f t="shared" si="90"/>
        <v>2.5</v>
      </c>
      <c r="KN11" s="679">
        <f t="shared" si="91"/>
        <v>57</v>
      </c>
      <c r="KO11" s="680">
        <f t="shared" si="92"/>
        <v>2.3157894736842106</v>
      </c>
      <c r="KP11" s="37" t="str">
        <f t="shared" si="189"/>
        <v>Lên lớp</v>
      </c>
      <c r="KR11" s="417">
        <v>5.7</v>
      </c>
      <c r="KS11" s="65">
        <v>6</v>
      </c>
      <c r="KT11" s="65"/>
      <c r="KU11" s="17">
        <f t="shared" si="190"/>
        <v>5.9</v>
      </c>
      <c r="KV11" s="18">
        <f t="shared" si="191"/>
        <v>5.9</v>
      </c>
      <c r="KW11" s="1028" t="str">
        <f t="shared" si="192"/>
        <v>5.9</v>
      </c>
      <c r="KX11" s="22" t="str">
        <f t="shared" si="193"/>
        <v>C</v>
      </c>
      <c r="KY11" s="20">
        <f t="shared" si="194"/>
        <v>2</v>
      </c>
      <c r="KZ11" s="20" t="str">
        <f t="shared" si="195"/>
        <v>2.0</v>
      </c>
      <c r="LA11" s="46">
        <v>2</v>
      </c>
      <c r="LB11" s="416">
        <v>2</v>
      </c>
      <c r="LC11" s="417">
        <v>7</v>
      </c>
      <c r="LD11" s="65">
        <v>6</v>
      </c>
      <c r="LE11" s="65"/>
      <c r="LF11" s="17">
        <f t="shared" si="196"/>
        <v>6.4</v>
      </c>
      <c r="LG11" s="18">
        <f t="shared" si="197"/>
        <v>6.4</v>
      </c>
      <c r="LH11" s="323" t="str">
        <f t="shared" si="198"/>
        <v>6.4</v>
      </c>
      <c r="LI11" s="22" t="str">
        <f t="shared" si="199"/>
        <v>C</v>
      </c>
      <c r="LJ11" s="20">
        <f t="shared" si="200"/>
        <v>2</v>
      </c>
      <c r="LK11" s="20" t="str">
        <f t="shared" si="201"/>
        <v>2.0</v>
      </c>
      <c r="LL11" s="46">
        <v>1</v>
      </c>
      <c r="LM11" s="95">
        <v>1</v>
      </c>
      <c r="LN11" s="1167">
        <f t="shared" si="202"/>
        <v>6.1</v>
      </c>
      <c r="LO11" s="22" t="str">
        <f t="shared" si="203"/>
        <v>C</v>
      </c>
      <c r="LP11" s="20">
        <f t="shared" si="204"/>
        <v>2</v>
      </c>
      <c r="LQ11" s="20" t="str">
        <f t="shared" si="205"/>
        <v>2.0</v>
      </c>
      <c r="LR11" s="743">
        <v>3</v>
      </c>
      <c r="LS11" s="416">
        <v>3</v>
      </c>
      <c r="LT11" s="17">
        <v>8</v>
      </c>
      <c r="LU11" s="65">
        <v>8</v>
      </c>
      <c r="LV11" s="65"/>
      <c r="LW11" s="17">
        <f t="shared" si="206"/>
        <v>8</v>
      </c>
      <c r="LX11" s="18">
        <f t="shared" si="207"/>
        <v>8</v>
      </c>
      <c r="LY11" s="1028" t="str">
        <f t="shared" si="208"/>
        <v>8.0</v>
      </c>
      <c r="LZ11" s="22" t="str">
        <f t="shared" si="209"/>
        <v>B+</v>
      </c>
      <c r="MA11" s="20">
        <f t="shared" si="210"/>
        <v>3.5</v>
      </c>
      <c r="MB11" s="20" t="str">
        <f t="shared" si="211"/>
        <v>3.5</v>
      </c>
      <c r="MC11" s="46">
        <v>2</v>
      </c>
      <c r="MD11" s="416">
        <v>2</v>
      </c>
      <c r="ME11" s="417">
        <v>7</v>
      </c>
      <c r="MF11" s="65">
        <v>9</v>
      </c>
      <c r="MG11" s="65"/>
      <c r="MH11" s="17">
        <f t="shared" si="212"/>
        <v>8.1999999999999993</v>
      </c>
      <c r="MI11" s="18">
        <f t="shared" si="213"/>
        <v>8.1999999999999993</v>
      </c>
      <c r="MJ11" s="1028" t="str">
        <f t="shared" si="214"/>
        <v>8.2</v>
      </c>
      <c r="MK11" s="22" t="str">
        <f t="shared" si="215"/>
        <v>B+</v>
      </c>
      <c r="ML11" s="20">
        <f t="shared" si="216"/>
        <v>3.5</v>
      </c>
      <c r="MM11" s="20" t="str">
        <f t="shared" si="217"/>
        <v>3.5</v>
      </c>
      <c r="MN11" s="46">
        <v>3</v>
      </c>
      <c r="MO11" s="416">
        <v>3</v>
      </c>
      <c r="MP11" s="660">
        <v>6</v>
      </c>
      <c r="MQ11" s="65">
        <v>7</v>
      </c>
      <c r="MR11" s="65"/>
      <c r="MS11" s="17">
        <f t="shared" si="218"/>
        <v>6.6</v>
      </c>
      <c r="MT11" s="18">
        <f t="shared" si="219"/>
        <v>6.6</v>
      </c>
      <c r="MU11" s="1028" t="str">
        <f t="shared" si="220"/>
        <v>6.6</v>
      </c>
      <c r="MV11" s="22" t="str">
        <f t="shared" si="221"/>
        <v>C+</v>
      </c>
      <c r="MW11" s="20">
        <f t="shared" si="222"/>
        <v>2.5</v>
      </c>
      <c r="MX11" s="20" t="str">
        <f t="shared" si="223"/>
        <v>2.5</v>
      </c>
      <c r="MY11" s="46">
        <v>3</v>
      </c>
      <c r="MZ11" s="416">
        <v>3</v>
      </c>
      <c r="NA11" s="417">
        <v>6.5</v>
      </c>
      <c r="NB11" s="65">
        <v>5</v>
      </c>
      <c r="NC11" s="65"/>
      <c r="ND11" s="17">
        <f t="shared" si="224"/>
        <v>5.6</v>
      </c>
      <c r="NE11" s="18">
        <f t="shared" si="225"/>
        <v>5.6</v>
      </c>
      <c r="NF11" s="323" t="str">
        <f t="shared" si="226"/>
        <v>5.6</v>
      </c>
      <c r="NG11" s="22" t="str">
        <f t="shared" si="227"/>
        <v>C</v>
      </c>
      <c r="NH11" s="20">
        <f t="shared" si="228"/>
        <v>2</v>
      </c>
      <c r="NI11" s="20" t="str">
        <f t="shared" si="229"/>
        <v>2.0</v>
      </c>
      <c r="NJ11" s="46">
        <v>1</v>
      </c>
      <c r="NK11" s="416">
        <v>1</v>
      </c>
      <c r="NL11" s="1167">
        <f t="shared" si="230"/>
        <v>6.3</v>
      </c>
      <c r="NM11" s="22" t="str">
        <f t="shared" si="231"/>
        <v>C</v>
      </c>
      <c r="NN11" s="20">
        <f t="shared" si="232"/>
        <v>2</v>
      </c>
      <c r="NO11" s="20" t="str">
        <f t="shared" si="233"/>
        <v>2.0</v>
      </c>
      <c r="NP11" s="743">
        <v>4</v>
      </c>
      <c r="NQ11" s="416">
        <v>4</v>
      </c>
      <c r="NR11" s="417">
        <v>7.9</v>
      </c>
      <c r="NS11" s="65">
        <v>9</v>
      </c>
      <c r="NT11" s="65"/>
      <c r="NU11" s="17">
        <f t="shared" si="234"/>
        <v>8.6</v>
      </c>
      <c r="NV11" s="18">
        <f t="shared" si="235"/>
        <v>8.6</v>
      </c>
      <c r="NW11" s="1028" t="str">
        <f t="shared" si="236"/>
        <v>8.6</v>
      </c>
      <c r="NX11" s="22" t="str">
        <f t="shared" si="237"/>
        <v>A</v>
      </c>
      <c r="NY11" s="20">
        <f t="shared" si="238"/>
        <v>4</v>
      </c>
      <c r="NZ11" s="20" t="str">
        <f t="shared" si="239"/>
        <v>4.0</v>
      </c>
      <c r="OA11" s="46">
        <v>4</v>
      </c>
      <c r="OB11" s="416">
        <v>4</v>
      </c>
      <c r="OC11" s="417">
        <v>8</v>
      </c>
      <c r="OD11" s="65">
        <v>6</v>
      </c>
      <c r="OE11" s="65"/>
      <c r="OF11" s="17">
        <f t="shared" si="240"/>
        <v>6.8</v>
      </c>
      <c r="OG11" s="18">
        <f t="shared" si="241"/>
        <v>6.8</v>
      </c>
      <c r="OH11" s="323" t="str">
        <f t="shared" si="242"/>
        <v>6.8</v>
      </c>
      <c r="OI11" s="22" t="str">
        <f t="shared" si="243"/>
        <v>C+</v>
      </c>
      <c r="OJ11" s="20">
        <f t="shared" si="244"/>
        <v>2.5</v>
      </c>
      <c r="OK11" s="20" t="str">
        <f t="shared" si="245"/>
        <v>2.5</v>
      </c>
      <c r="OL11" s="46">
        <v>1</v>
      </c>
      <c r="OM11" s="95">
        <v>1</v>
      </c>
      <c r="ON11" s="1175">
        <f t="shared" si="246"/>
        <v>7.9</v>
      </c>
      <c r="OO11" s="22" t="str">
        <f t="shared" si="247"/>
        <v>B</v>
      </c>
      <c r="OP11" s="20">
        <f t="shared" si="248"/>
        <v>3</v>
      </c>
      <c r="OQ11" s="20" t="str">
        <f t="shared" si="249"/>
        <v>3.0</v>
      </c>
      <c r="OR11" s="743">
        <v>5</v>
      </c>
      <c r="OS11" s="97">
        <v>5</v>
      </c>
      <c r="OT11" s="263">
        <f t="shared" si="93"/>
        <v>17</v>
      </c>
      <c r="OU11" s="35">
        <f t="shared" si="94"/>
        <v>3.0294117647058822</v>
      </c>
      <c r="OV11" s="36" t="str">
        <f t="shared" si="250"/>
        <v>3.03</v>
      </c>
      <c r="OW11" s="65" t="str">
        <f t="shared" si="251"/>
        <v>Lên lớp</v>
      </c>
      <c r="OX11" s="501">
        <f t="shared" si="95"/>
        <v>74</v>
      </c>
      <c r="OY11" s="35">
        <f t="shared" si="96"/>
        <v>2.4797297297297298</v>
      </c>
      <c r="OZ11" s="36" t="str">
        <f t="shared" si="252"/>
        <v>2.48</v>
      </c>
      <c r="PA11" s="799">
        <f t="shared" si="97"/>
        <v>17</v>
      </c>
      <c r="PB11" s="800">
        <f t="shared" si="98"/>
        <v>3.0294117647058822</v>
      </c>
      <c r="PC11" s="801">
        <f t="shared" si="99"/>
        <v>74</v>
      </c>
      <c r="PD11" s="1031">
        <f t="shared" si="100"/>
        <v>6.681081081081083</v>
      </c>
      <c r="PE11" s="802">
        <f t="shared" si="101"/>
        <v>2.4797297297297298</v>
      </c>
      <c r="PF11" s="65" t="str">
        <f t="shared" si="253"/>
        <v>Lên lớp</v>
      </c>
      <c r="PG11" s="225"/>
      <c r="PH11" s="417">
        <v>7</v>
      </c>
      <c r="PI11" s="599">
        <v>8</v>
      </c>
      <c r="PJ11" s="599"/>
      <c r="PK11" s="17">
        <f t="shared" si="254"/>
        <v>7.6</v>
      </c>
      <c r="PL11" s="18">
        <f t="shared" si="255"/>
        <v>7.6</v>
      </c>
      <c r="PM11" s="1028" t="str">
        <f t="shared" si="256"/>
        <v>7.6</v>
      </c>
      <c r="PN11" s="22" t="str">
        <f t="shared" si="257"/>
        <v>B</v>
      </c>
      <c r="PO11" s="20">
        <f t="shared" si="258"/>
        <v>3</v>
      </c>
      <c r="PP11" s="20" t="str">
        <f t="shared" si="259"/>
        <v>3.0</v>
      </c>
      <c r="PQ11" s="46">
        <v>4</v>
      </c>
      <c r="PR11" s="416">
        <v>4</v>
      </c>
      <c r="PS11" s="417">
        <v>8.6999999999999993</v>
      </c>
      <c r="PT11" s="65">
        <v>7</v>
      </c>
      <c r="PU11" s="65"/>
      <c r="PV11" s="17">
        <f t="shared" si="260"/>
        <v>7.7</v>
      </c>
      <c r="PW11" s="18">
        <f t="shared" si="261"/>
        <v>7.7</v>
      </c>
      <c r="PX11" s="1028" t="str">
        <f t="shared" si="262"/>
        <v>7.7</v>
      </c>
      <c r="PY11" s="22" t="str">
        <f t="shared" si="263"/>
        <v>B</v>
      </c>
      <c r="PZ11" s="20">
        <f t="shared" si="264"/>
        <v>3</v>
      </c>
      <c r="QA11" s="20" t="str">
        <f t="shared" si="265"/>
        <v>3.0</v>
      </c>
      <c r="QB11" s="46">
        <v>2</v>
      </c>
      <c r="QC11" s="416">
        <v>2</v>
      </c>
      <c r="QD11" s="417">
        <v>7</v>
      </c>
      <c r="QE11" s="599">
        <v>8</v>
      </c>
      <c r="QF11" s="599"/>
      <c r="QG11" s="17">
        <f t="shared" si="266"/>
        <v>7.6</v>
      </c>
      <c r="QH11" s="18">
        <f t="shared" si="267"/>
        <v>7.6</v>
      </c>
      <c r="QI11" s="1028" t="str">
        <f t="shared" si="268"/>
        <v>7.6</v>
      </c>
      <c r="QJ11" s="22" t="str">
        <f t="shared" si="269"/>
        <v>B</v>
      </c>
      <c r="QK11" s="20">
        <f t="shared" si="270"/>
        <v>3</v>
      </c>
      <c r="QL11" s="20" t="str">
        <f t="shared" si="271"/>
        <v>3.0</v>
      </c>
      <c r="QM11" s="46">
        <v>2</v>
      </c>
      <c r="QN11" s="416">
        <v>2</v>
      </c>
      <c r="QO11" s="417">
        <v>7.4</v>
      </c>
      <c r="QP11" s="65">
        <v>7</v>
      </c>
      <c r="QQ11" s="65"/>
      <c r="QR11" s="17">
        <f t="shared" si="272"/>
        <v>7.2</v>
      </c>
      <c r="QS11" s="18">
        <f t="shared" si="273"/>
        <v>7.2</v>
      </c>
      <c r="QT11" s="1028" t="str">
        <f t="shared" si="274"/>
        <v>7.2</v>
      </c>
      <c r="QU11" s="22" t="str">
        <f t="shared" si="275"/>
        <v>B</v>
      </c>
      <c r="QV11" s="20">
        <f t="shared" si="276"/>
        <v>3</v>
      </c>
      <c r="QW11" s="20" t="str">
        <f t="shared" si="277"/>
        <v>3.0</v>
      </c>
      <c r="QX11" s="46">
        <v>2</v>
      </c>
      <c r="QY11" s="416">
        <v>2</v>
      </c>
      <c r="QZ11" s="417">
        <v>5.5</v>
      </c>
      <c r="RA11" s="599">
        <v>5</v>
      </c>
      <c r="RB11" s="599"/>
      <c r="RC11" s="17">
        <f t="shared" si="278"/>
        <v>5.2</v>
      </c>
      <c r="RD11" s="18">
        <f t="shared" si="279"/>
        <v>5.2</v>
      </c>
      <c r="RE11" s="323" t="str">
        <f t="shared" si="280"/>
        <v>5.2</v>
      </c>
      <c r="RF11" s="22" t="str">
        <f t="shared" si="281"/>
        <v>D+</v>
      </c>
      <c r="RG11" s="20">
        <f t="shared" si="282"/>
        <v>1.5</v>
      </c>
      <c r="RH11" s="20" t="str">
        <f t="shared" si="283"/>
        <v>1.5</v>
      </c>
      <c r="RI11" s="46">
        <v>2</v>
      </c>
      <c r="RJ11" s="416">
        <v>2</v>
      </c>
      <c r="RK11" s="660">
        <v>7.3</v>
      </c>
      <c r="RL11" s="65">
        <v>7</v>
      </c>
      <c r="RM11" s="65"/>
      <c r="RN11" s="17">
        <f t="shared" si="284"/>
        <v>7.1</v>
      </c>
      <c r="RO11" s="18">
        <f t="shared" si="285"/>
        <v>7.1</v>
      </c>
      <c r="RP11" s="323" t="str">
        <f t="shared" si="286"/>
        <v>7.1</v>
      </c>
      <c r="RQ11" s="22" t="str">
        <f t="shared" si="287"/>
        <v>B</v>
      </c>
      <c r="RR11" s="20">
        <f t="shared" si="288"/>
        <v>3</v>
      </c>
      <c r="RS11" s="20" t="str">
        <f t="shared" si="289"/>
        <v>3.0</v>
      </c>
      <c r="RT11" s="46">
        <v>2</v>
      </c>
      <c r="RU11" s="416">
        <v>2</v>
      </c>
      <c r="RV11" s="585">
        <v>7</v>
      </c>
      <c r="RW11" s="599">
        <v>6</v>
      </c>
      <c r="RX11" s="599"/>
      <c r="RY11" s="17">
        <f t="shared" si="290"/>
        <v>6.4</v>
      </c>
      <c r="RZ11" s="18">
        <f t="shared" si="291"/>
        <v>6.4</v>
      </c>
      <c r="SA11" s="323" t="str">
        <f t="shared" si="292"/>
        <v>6.4</v>
      </c>
      <c r="SB11" s="22" t="str">
        <f t="shared" si="293"/>
        <v>C</v>
      </c>
      <c r="SC11" s="20">
        <f t="shared" si="294"/>
        <v>2</v>
      </c>
      <c r="SD11" s="20" t="str">
        <f t="shared" si="295"/>
        <v>2.0</v>
      </c>
      <c r="SE11" s="46">
        <v>4</v>
      </c>
      <c r="SF11" s="416">
        <v>4</v>
      </c>
      <c r="SG11" s="515">
        <f t="shared" si="296"/>
        <v>18</v>
      </c>
      <c r="SH11" s="35">
        <f t="shared" si="297"/>
        <v>2.6111111111111112</v>
      </c>
      <c r="SI11" s="36" t="str">
        <f t="shared" si="298"/>
        <v>2.61</v>
      </c>
      <c r="SJ11" s="65" t="str">
        <f t="shared" si="299"/>
        <v>Lên lớp</v>
      </c>
      <c r="SK11" s="501">
        <f t="shared" si="300"/>
        <v>92</v>
      </c>
      <c r="SL11" s="35">
        <f t="shared" si="102"/>
        <v>2.5054347826086958</v>
      </c>
      <c r="SM11" s="36" t="str">
        <f t="shared" si="301"/>
        <v>2.51</v>
      </c>
      <c r="SN11" s="799">
        <f t="shared" si="302"/>
        <v>18</v>
      </c>
      <c r="SO11" s="1105">
        <f t="shared" si="303"/>
        <v>6.9777777777777779</v>
      </c>
      <c r="SP11" s="800">
        <f t="shared" si="304"/>
        <v>2.6111111111111112</v>
      </c>
      <c r="SQ11" s="801">
        <f t="shared" si="305"/>
        <v>92</v>
      </c>
      <c r="SR11" s="1107">
        <f t="shared" si="306"/>
        <v>6.7391304347826102</v>
      </c>
      <c r="SS11" s="802">
        <f t="shared" si="307"/>
        <v>2.5054347826086958</v>
      </c>
      <c r="ST11" s="65" t="str">
        <f t="shared" si="308"/>
        <v>Lên lớp</v>
      </c>
      <c r="SU11" s="454"/>
      <c r="SV11" s="585">
        <v>7.7</v>
      </c>
      <c r="SW11" s="588">
        <v>7.7</v>
      </c>
      <c r="SX11" s="1183">
        <f t="shared" si="309"/>
        <v>7.7</v>
      </c>
      <c r="SY11" s="337">
        <v>7.3</v>
      </c>
      <c r="SZ11" s="1145">
        <f t="shared" si="310"/>
        <v>7.5</v>
      </c>
      <c r="TA11" s="1189" t="str">
        <f t="shared" si="311"/>
        <v>7.5</v>
      </c>
      <c r="TB11" s="1147" t="str">
        <f t="shared" si="312"/>
        <v>B</v>
      </c>
      <c r="TC11" s="1149">
        <f t="shared" si="313"/>
        <v>3</v>
      </c>
      <c r="TD11" s="1149" t="str">
        <f t="shared" si="314"/>
        <v>3.0</v>
      </c>
      <c r="TE11" s="1151">
        <v>5</v>
      </c>
      <c r="TF11" s="416">
        <v>5</v>
      </c>
      <c r="TG11" s="289">
        <f t="shared" si="315"/>
        <v>5</v>
      </c>
      <c r="TH11" s="35">
        <f t="shared" si="316"/>
        <v>3</v>
      </c>
      <c r="TI11" s="36" t="str">
        <f t="shared" si="317"/>
        <v>3.00</v>
      </c>
      <c r="TJ11" s="1163" t="str">
        <f t="shared" si="318"/>
        <v>Lên lớp</v>
      </c>
      <c r="TK11" s="290">
        <f t="shared" si="319"/>
        <v>5</v>
      </c>
      <c r="TL11" s="291">
        <f xml:space="preserve"> (TC11*TF11)/TK11</f>
        <v>3</v>
      </c>
    </row>
    <row r="12" spans="1:533" ht="18.75" customHeight="1">
      <c r="A12" s="108">
        <v>15</v>
      </c>
      <c r="B12" s="127" t="s">
        <v>251</v>
      </c>
      <c r="C12" s="65" t="s">
        <v>293</v>
      </c>
      <c r="D12" s="128" t="s">
        <v>267</v>
      </c>
      <c r="E12" s="129" t="s">
        <v>23</v>
      </c>
      <c r="F12" s="125"/>
      <c r="G12" s="131" t="s">
        <v>214</v>
      </c>
      <c r="H12" s="131" t="s">
        <v>224</v>
      </c>
      <c r="I12" s="781" t="s">
        <v>402</v>
      </c>
      <c r="J12" s="784">
        <v>6.5</v>
      </c>
      <c r="K12" s="1039" t="str">
        <f t="shared" si="0"/>
        <v>6.5</v>
      </c>
      <c r="L12" s="465" t="str">
        <f t="shared" si="1"/>
        <v>C+</v>
      </c>
      <c r="M12" s="466">
        <f t="shared" si="2"/>
        <v>2.5</v>
      </c>
      <c r="N12" s="738">
        <v>6.7</v>
      </c>
      <c r="O12" s="1039" t="str">
        <f t="shared" si="3"/>
        <v>6.7</v>
      </c>
      <c r="P12" s="465" t="str">
        <f t="shared" si="103"/>
        <v>C+</v>
      </c>
      <c r="Q12" s="466">
        <f t="shared" si="104"/>
        <v>2.5</v>
      </c>
      <c r="R12" s="12">
        <v>7.3</v>
      </c>
      <c r="S12" s="13">
        <v>9</v>
      </c>
      <c r="T12" s="14"/>
      <c r="U12" s="11">
        <f t="shared" si="4"/>
        <v>8.3000000000000007</v>
      </c>
      <c r="V12" s="16">
        <f t="shared" si="5"/>
        <v>8.3000000000000007</v>
      </c>
      <c r="W12" s="1039" t="str">
        <f t="shared" si="6"/>
        <v>8.3</v>
      </c>
      <c r="X12" s="22" t="str">
        <f t="shared" si="7"/>
        <v>B+</v>
      </c>
      <c r="Y12" s="20">
        <f t="shared" si="8"/>
        <v>3.5</v>
      </c>
      <c r="Z12" s="39" t="str">
        <f t="shared" si="9"/>
        <v>3.5</v>
      </c>
      <c r="AA12" s="69">
        <v>2</v>
      </c>
      <c r="AB12" s="92">
        <v>2</v>
      </c>
      <c r="AC12" s="12">
        <v>6.8</v>
      </c>
      <c r="AD12" s="13">
        <v>5</v>
      </c>
      <c r="AE12" s="14"/>
      <c r="AF12" s="11">
        <f t="shared" si="10"/>
        <v>5.7</v>
      </c>
      <c r="AG12" s="16">
        <f t="shared" si="11"/>
        <v>5.7</v>
      </c>
      <c r="AH12" s="327" t="str">
        <f t="shared" si="12"/>
        <v>5.7</v>
      </c>
      <c r="AI12" s="22" t="str">
        <f t="shared" si="13"/>
        <v>C</v>
      </c>
      <c r="AJ12" s="20">
        <f t="shared" si="14"/>
        <v>2</v>
      </c>
      <c r="AK12" s="39" t="str">
        <f t="shared" si="15"/>
        <v>2.0</v>
      </c>
      <c r="AL12" s="8">
        <v>3</v>
      </c>
      <c r="AM12" s="92">
        <v>3</v>
      </c>
      <c r="AN12" s="27">
        <v>5.7</v>
      </c>
      <c r="AO12" s="28">
        <v>4</v>
      </c>
      <c r="AP12" s="14"/>
      <c r="AQ12" s="11">
        <f t="shared" si="16"/>
        <v>4.7</v>
      </c>
      <c r="AR12" s="16">
        <f t="shared" si="17"/>
        <v>4.7</v>
      </c>
      <c r="AS12" s="327" t="str">
        <f t="shared" si="105"/>
        <v>4.7</v>
      </c>
      <c r="AT12" s="22" t="str">
        <f t="shared" si="18"/>
        <v>D</v>
      </c>
      <c r="AU12" s="20">
        <f t="shared" si="19"/>
        <v>1</v>
      </c>
      <c r="AV12" s="39" t="str">
        <f t="shared" si="20"/>
        <v>1.0</v>
      </c>
      <c r="AW12" s="8">
        <v>3</v>
      </c>
      <c r="AX12" s="95">
        <v>3</v>
      </c>
      <c r="AY12" s="27">
        <v>5</v>
      </c>
      <c r="AZ12" s="28">
        <v>5</v>
      </c>
      <c r="BA12" s="29"/>
      <c r="BB12" s="11">
        <f t="shared" si="21"/>
        <v>5</v>
      </c>
      <c r="BC12" s="16">
        <f t="shared" si="22"/>
        <v>5</v>
      </c>
      <c r="BD12" s="327" t="str">
        <f t="shared" si="23"/>
        <v>5.0</v>
      </c>
      <c r="BE12" s="22" t="str">
        <f t="shared" si="24"/>
        <v>D+</v>
      </c>
      <c r="BF12" s="20">
        <f t="shared" si="25"/>
        <v>1.5</v>
      </c>
      <c r="BG12" s="39" t="str">
        <f t="shared" si="26"/>
        <v>1.5</v>
      </c>
      <c r="BH12" s="46">
        <v>3</v>
      </c>
      <c r="BI12" s="92">
        <v>3</v>
      </c>
      <c r="BJ12" s="12">
        <v>8.1999999999999993</v>
      </c>
      <c r="BK12" s="13">
        <v>7</v>
      </c>
      <c r="BL12" s="14"/>
      <c r="BM12" s="11">
        <f t="shared" si="27"/>
        <v>7.5</v>
      </c>
      <c r="BN12" s="16">
        <f t="shared" si="28"/>
        <v>7.5</v>
      </c>
      <c r="BO12" s="327" t="str">
        <f t="shared" si="29"/>
        <v>7.5</v>
      </c>
      <c r="BP12" s="22" t="str">
        <f t="shared" si="30"/>
        <v>B</v>
      </c>
      <c r="BQ12" s="20">
        <f t="shared" si="31"/>
        <v>3</v>
      </c>
      <c r="BR12" s="39" t="str">
        <f t="shared" si="32"/>
        <v>3.0</v>
      </c>
      <c r="BS12" s="46">
        <v>5</v>
      </c>
      <c r="BT12" s="92">
        <v>5</v>
      </c>
      <c r="BU12" s="289">
        <f t="shared" si="33"/>
        <v>16</v>
      </c>
      <c r="BV12" s="35">
        <f t="shared" si="34"/>
        <v>2.21875</v>
      </c>
      <c r="BW12" s="36" t="str">
        <f t="shared" si="35"/>
        <v>2.22</v>
      </c>
      <c r="BX12" s="37" t="str">
        <f t="shared" si="36"/>
        <v>Lên lớp</v>
      </c>
      <c r="BY12" s="290">
        <f t="shared" si="37"/>
        <v>16</v>
      </c>
      <c r="BZ12" s="291">
        <f t="shared" si="38"/>
        <v>2.21875</v>
      </c>
      <c r="CA12" s="37" t="str">
        <f t="shared" si="39"/>
        <v>Lên lớp</v>
      </c>
      <c r="CB12" s="391"/>
      <c r="CC12" s="417">
        <v>8</v>
      </c>
      <c r="CD12" s="337">
        <v>7.2</v>
      </c>
      <c r="CE12" s="45"/>
      <c r="CF12" s="17">
        <f t="shared" si="40"/>
        <v>7.5</v>
      </c>
      <c r="CG12" s="18">
        <f t="shared" si="41"/>
        <v>7.5</v>
      </c>
      <c r="CH12" s="323" t="str">
        <f t="shared" si="42"/>
        <v>7.5</v>
      </c>
      <c r="CI12" s="22" t="str">
        <f t="shared" si="43"/>
        <v>B</v>
      </c>
      <c r="CJ12" s="20">
        <f t="shared" si="44"/>
        <v>3</v>
      </c>
      <c r="CK12" s="20" t="str">
        <f t="shared" si="45"/>
        <v>3.0</v>
      </c>
      <c r="CL12" s="46">
        <v>2</v>
      </c>
      <c r="CM12" s="416">
        <v>2</v>
      </c>
      <c r="CN12" s="417">
        <v>7</v>
      </c>
      <c r="CO12" s="65">
        <v>6</v>
      </c>
      <c r="CP12" s="45"/>
      <c r="CQ12" s="17">
        <f t="shared" si="46"/>
        <v>6.4</v>
      </c>
      <c r="CR12" s="18">
        <f t="shared" si="47"/>
        <v>6.4</v>
      </c>
      <c r="CS12" s="323" t="str">
        <f t="shared" si="48"/>
        <v>6.4</v>
      </c>
      <c r="CT12" s="22" t="str">
        <f t="shared" si="49"/>
        <v>C</v>
      </c>
      <c r="CU12" s="20">
        <f t="shared" si="50"/>
        <v>2</v>
      </c>
      <c r="CV12" s="20" t="str">
        <f t="shared" si="51"/>
        <v>2.0</v>
      </c>
      <c r="CW12" s="46">
        <v>4</v>
      </c>
      <c r="CX12" s="416">
        <v>4</v>
      </c>
      <c r="CY12" s="417">
        <v>7</v>
      </c>
      <c r="CZ12" s="65">
        <v>4</v>
      </c>
      <c r="DA12" s="65"/>
      <c r="DB12" s="17">
        <f t="shared" si="52"/>
        <v>5.2</v>
      </c>
      <c r="DC12" s="18">
        <f t="shared" si="53"/>
        <v>5.2</v>
      </c>
      <c r="DD12" s="323" t="str">
        <f t="shared" si="54"/>
        <v>5.2</v>
      </c>
      <c r="DE12" s="22" t="str">
        <f t="shared" si="55"/>
        <v>D+</v>
      </c>
      <c r="DF12" s="20">
        <f t="shared" si="56"/>
        <v>1.5</v>
      </c>
      <c r="DG12" s="20" t="str">
        <f t="shared" si="57"/>
        <v>1.5</v>
      </c>
      <c r="DH12" s="46">
        <v>3</v>
      </c>
      <c r="DI12" s="416">
        <v>3</v>
      </c>
      <c r="DJ12" s="417">
        <v>8.3000000000000007</v>
      </c>
      <c r="DK12" s="65">
        <v>5</v>
      </c>
      <c r="DL12" s="45"/>
      <c r="DM12" s="17">
        <f t="shared" si="58"/>
        <v>6.3</v>
      </c>
      <c r="DN12" s="18">
        <f t="shared" si="59"/>
        <v>6.3</v>
      </c>
      <c r="DO12" s="323" t="str">
        <f t="shared" si="60"/>
        <v>6.3</v>
      </c>
      <c r="DP12" s="22" t="str">
        <f t="shared" si="61"/>
        <v>C</v>
      </c>
      <c r="DQ12" s="20">
        <f t="shared" si="62"/>
        <v>2</v>
      </c>
      <c r="DR12" s="20" t="str">
        <f t="shared" si="63"/>
        <v>2.0</v>
      </c>
      <c r="DS12" s="46">
        <v>3</v>
      </c>
      <c r="DT12" s="416">
        <v>3</v>
      </c>
      <c r="DU12" s="417">
        <v>7.4</v>
      </c>
      <c r="DV12" s="86">
        <v>6</v>
      </c>
      <c r="DW12" s="65"/>
      <c r="DX12" s="17">
        <f t="shared" si="64"/>
        <v>6.6</v>
      </c>
      <c r="DY12" s="18">
        <f t="shared" si="65"/>
        <v>6.6</v>
      </c>
      <c r="DZ12" s="323" t="str">
        <f t="shared" si="66"/>
        <v>6.6</v>
      </c>
      <c r="EA12" s="22" t="str">
        <f t="shared" si="67"/>
        <v>C+</v>
      </c>
      <c r="EB12" s="20">
        <f t="shared" si="68"/>
        <v>2.5</v>
      </c>
      <c r="EC12" s="20" t="str">
        <f t="shared" si="69"/>
        <v>2.5</v>
      </c>
      <c r="ED12" s="46">
        <v>3</v>
      </c>
      <c r="EE12" s="416">
        <v>3</v>
      </c>
      <c r="EF12" s="417">
        <v>6.5</v>
      </c>
      <c r="EG12" s="65">
        <v>4</v>
      </c>
      <c r="EH12" s="65"/>
      <c r="EI12" s="17">
        <f t="shared" si="70"/>
        <v>5</v>
      </c>
      <c r="EJ12" s="18">
        <f t="shared" si="71"/>
        <v>5</v>
      </c>
      <c r="EK12" s="323" t="str">
        <f t="shared" si="106"/>
        <v>5.0</v>
      </c>
      <c r="EL12" s="22" t="str">
        <f t="shared" si="72"/>
        <v>D+</v>
      </c>
      <c r="EM12" s="20">
        <f t="shared" si="73"/>
        <v>1.5</v>
      </c>
      <c r="EN12" s="20" t="str">
        <f t="shared" si="74"/>
        <v>1.5</v>
      </c>
      <c r="EO12" s="46">
        <v>2</v>
      </c>
      <c r="EP12" s="416">
        <v>2</v>
      </c>
      <c r="EQ12" s="515">
        <f t="shared" si="75"/>
        <v>17</v>
      </c>
      <c r="ER12" s="35">
        <f t="shared" si="76"/>
        <v>2.0588235294117645</v>
      </c>
      <c r="ES12" s="36" t="str">
        <f t="shared" si="77"/>
        <v>2.06</v>
      </c>
      <c r="ET12" s="86" t="str">
        <f t="shared" si="107"/>
        <v>Lên lớp</v>
      </c>
      <c r="EU12" s="501">
        <f t="shared" si="108"/>
        <v>33</v>
      </c>
      <c r="EV12" s="35">
        <f t="shared" si="109"/>
        <v>2.1363636363636362</v>
      </c>
      <c r="EW12" s="36" t="str">
        <f t="shared" si="110"/>
        <v>2.14</v>
      </c>
      <c r="EX12" s="530">
        <f t="shared" si="111"/>
        <v>33</v>
      </c>
      <c r="EY12" s="502">
        <f t="shared" si="78"/>
        <v>2.1363636363636362</v>
      </c>
      <c r="EZ12" s="503" t="str">
        <f t="shared" si="112"/>
        <v>Lên lớp</v>
      </c>
      <c r="FA12" s="225"/>
      <c r="FB12" s="417">
        <v>8.1999999999999993</v>
      </c>
      <c r="FC12" s="604">
        <v>3</v>
      </c>
      <c r="FD12" s="599"/>
      <c r="FE12" s="17">
        <f t="shared" si="113"/>
        <v>5.0999999999999996</v>
      </c>
      <c r="FF12" s="18">
        <f t="shared" si="114"/>
        <v>5.0999999999999996</v>
      </c>
      <c r="FG12" s="1028" t="str">
        <f t="shared" si="115"/>
        <v>5.1</v>
      </c>
      <c r="FH12" s="22" t="str">
        <f t="shared" si="116"/>
        <v>D+</v>
      </c>
      <c r="FI12" s="20">
        <f t="shared" si="117"/>
        <v>1.5</v>
      </c>
      <c r="FJ12" s="20" t="str">
        <f t="shared" si="118"/>
        <v>1.5</v>
      </c>
      <c r="FK12" s="46">
        <v>4</v>
      </c>
      <c r="FL12" s="97">
        <v>4</v>
      </c>
      <c r="FM12" s="406">
        <v>7.4</v>
      </c>
      <c r="FN12" s="65">
        <v>8</v>
      </c>
      <c r="FO12" s="65"/>
      <c r="FP12" s="17">
        <f t="shared" si="119"/>
        <v>7.8</v>
      </c>
      <c r="FQ12" s="18">
        <f t="shared" si="120"/>
        <v>7.8</v>
      </c>
      <c r="FR12" s="323" t="str">
        <f t="shared" si="121"/>
        <v>7.8</v>
      </c>
      <c r="FS12" s="22" t="str">
        <f t="shared" si="122"/>
        <v>B</v>
      </c>
      <c r="FT12" s="20">
        <f t="shared" si="123"/>
        <v>3</v>
      </c>
      <c r="FU12" s="20" t="str">
        <f t="shared" si="124"/>
        <v>3.0</v>
      </c>
      <c r="FV12" s="46">
        <v>2</v>
      </c>
      <c r="FW12" s="416">
        <v>2</v>
      </c>
      <c r="FX12" s="417">
        <v>8.4</v>
      </c>
      <c r="FY12" s="65">
        <v>7</v>
      </c>
      <c r="FZ12" s="65"/>
      <c r="GA12" s="17">
        <f t="shared" si="125"/>
        <v>7.6</v>
      </c>
      <c r="GB12" s="18">
        <f t="shared" si="126"/>
        <v>7.6</v>
      </c>
      <c r="GC12" s="1028" t="str">
        <f t="shared" si="127"/>
        <v>7.6</v>
      </c>
      <c r="GD12" s="22" t="str">
        <f t="shared" si="128"/>
        <v>B</v>
      </c>
      <c r="GE12" s="20">
        <f t="shared" si="129"/>
        <v>3</v>
      </c>
      <c r="GF12" s="20" t="str">
        <f t="shared" si="130"/>
        <v>3.0</v>
      </c>
      <c r="GG12" s="46">
        <v>2</v>
      </c>
      <c r="GH12" s="416">
        <v>2</v>
      </c>
      <c r="GI12" s="417">
        <v>8</v>
      </c>
      <c r="GJ12" s="599">
        <v>6</v>
      </c>
      <c r="GK12" s="599"/>
      <c r="GL12" s="17">
        <f t="shared" si="131"/>
        <v>6.8</v>
      </c>
      <c r="GM12" s="18">
        <f t="shared" si="132"/>
        <v>6.8</v>
      </c>
      <c r="GN12" s="1028" t="str">
        <f t="shared" si="133"/>
        <v>6.8</v>
      </c>
      <c r="GO12" s="22" t="str">
        <f t="shared" si="134"/>
        <v>C+</v>
      </c>
      <c r="GP12" s="20">
        <f t="shared" si="135"/>
        <v>2.5</v>
      </c>
      <c r="GQ12" s="20" t="str">
        <f t="shared" si="136"/>
        <v>2.5</v>
      </c>
      <c r="GR12" s="46">
        <v>2</v>
      </c>
      <c r="GS12" s="416">
        <v>2</v>
      </c>
      <c r="GT12" s="660">
        <v>9.1</v>
      </c>
      <c r="GU12" s="599">
        <v>5</v>
      </c>
      <c r="GV12" s="599"/>
      <c r="GW12" s="17">
        <f t="shared" si="137"/>
        <v>6.6</v>
      </c>
      <c r="GX12" s="18">
        <f t="shared" si="138"/>
        <v>6.6</v>
      </c>
      <c r="GY12" s="1028" t="str">
        <f t="shared" si="139"/>
        <v>6.6</v>
      </c>
      <c r="GZ12" s="22" t="str">
        <f t="shared" si="140"/>
        <v>C+</v>
      </c>
      <c r="HA12" s="20">
        <f t="shared" si="141"/>
        <v>2.5</v>
      </c>
      <c r="HB12" s="20" t="str">
        <f t="shared" si="142"/>
        <v>2.5</v>
      </c>
      <c r="HC12" s="46">
        <v>2</v>
      </c>
      <c r="HD12" s="416">
        <v>2</v>
      </c>
      <c r="HE12" s="417">
        <v>6.6</v>
      </c>
      <c r="HF12" s="599">
        <v>6</v>
      </c>
      <c r="HG12" s="599"/>
      <c r="HH12" s="17">
        <f t="shared" si="143"/>
        <v>6.2</v>
      </c>
      <c r="HI12" s="18">
        <f t="shared" si="144"/>
        <v>6.2</v>
      </c>
      <c r="HJ12" s="323" t="str">
        <f t="shared" si="145"/>
        <v>6.2</v>
      </c>
      <c r="HK12" s="22" t="str">
        <f t="shared" si="146"/>
        <v>C</v>
      </c>
      <c r="HL12" s="20">
        <f t="shared" si="147"/>
        <v>2</v>
      </c>
      <c r="HM12" s="20" t="str">
        <f t="shared" si="148"/>
        <v>2.0</v>
      </c>
      <c r="HN12" s="46">
        <v>3</v>
      </c>
      <c r="HO12" s="416">
        <v>3</v>
      </c>
      <c r="HP12" s="417">
        <v>7.4</v>
      </c>
      <c r="HQ12" s="599">
        <v>7</v>
      </c>
      <c r="HR12" s="599"/>
      <c r="HS12" s="17">
        <f t="shared" si="149"/>
        <v>7.2</v>
      </c>
      <c r="HT12" s="18">
        <f t="shared" si="150"/>
        <v>7.2</v>
      </c>
      <c r="HU12" s="323" t="str">
        <f t="shared" si="151"/>
        <v>7.2</v>
      </c>
      <c r="HV12" s="22" t="str">
        <f t="shared" si="152"/>
        <v>B</v>
      </c>
      <c r="HW12" s="20">
        <f t="shared" si="153"/>
        <v>3</v>
      </c>
      <c r="HX12" s="20" t="str">
        <f t="shared" si="154"/>
        <v>3.0</v>
      </c>
      <c r="HY12" s="46">
        <v>2</v>
      </c>
      <c r="HZ12" s="416">
        <v>2</v>
      </c>
      <c r="IA12" s="417">
        <v>8.9</v>
      </c>
      <c r="IB12" s="599">
        <v>7</v>
      </c>
      <c r="IC12" s="599"/>
      <c r="ID12" s="17">
        <f t="shared" si="155"/>
        <v>7.8</v>
      </c>
      <c r="IE12" s="18">
        <f t="shared" si="156"/>
        <v>7.8</v>
      </c>
      <c r="IF12" s="323" t="str">
        <f t="shared" si="157"/>
        <v>7.8</v>
      </c>
      <c r="IG12" s="22" t="str">
        <f t="shared" si="158"/>
        <v>B</v>
      </c>
      <c r="IH12" s="20">
        <f t="shared" si="159"/>
        <v>3</v>
      </c>
      <c r="II12" s="20" t="str">
        <f t="shared" si="160"/>
        <v>3.0</v>
      </c>
      <c r="IJ12" s="46">
        <v>3</v>
      </c>
      <c r="IK12" s="416">
        <v>3</v>
      </c>
      <c r="IL12" s="417">
        <v>8</v>
      </c>
      <c r="IM12" s="599">
        <v>7</v>
      </c>
      <c r="IN12" s="599"/>
      <c r="IO12" s="17">
        <f t="shared" si="161"/>
        <v>7.4</v>
      </c>
      <c r="IP12" s="18">
        <f t="shared" si="162"/>
        <v>7.4</v>
      </c>
      <c r="IQ12" s="323" t="str">
        <f t="shared" si="163"/>
        <v>7.4</v>
      </c>
      <c r="IR12" s="22" t="str">
        <f t="shared" si="164"/>
        <v>B</v>
      </c>
      <c r="IS12" s="20">
        <f t="shared" si="165"/>
        <v>3</v>
      </c>
      <c r="IT12" s="20" t="str">
        <f t="shared" si="166"/>
        <v>3.0</v>
      </c>
      <c r="IU12" s="46">
        <v>1</v>
      </c>
      <c r="IV12" s="416">
        <v>1</v>
      </c>
      <c r="IW12" s="1167">
        <f t="shared" si="167"/>
        <v>7.7</v>
      </c>
      <c r="IX12" s="22" t="str">
        <f t="shared" si="168"/>
        <v>B</v>
      </c>
      <c r="IY12" s="20">
        <f t="shared" si="169"/>
        <v>3</v>
      </c>
      <c r="IZ12" s="20" t="str">
        <f t="shared" si="170"/>
        <v>3.0</v>
      </c>
      <c r="JA12" s="743">
        <v>4</v>
      </c>
      <c r="JB12" s="416">
        <v>4</v>
      </c>
      <c r="JC12" s="585">
        <v>6.2</v>
      </c>
      <c r="JD12" s="65">
        <v>8</v>
      </c>
      <c r="JE12" s="65"/>
      <c r="JF12" s="17">
        <f t="shared" si="171"/>
        <v>7.3</v>
      </c>
      <c r="JG12" s="18">
        <f t="shared" si="172"/>
        <v>7.3</v>
      </c>
      <c r="JH12" s="1028" t="str">
        <f t="shared" si="173"/>
        <v>7.3</v>
      </c>
      <c r="JI12" s="22" t="str">
        <f t="shared" si="174"/>
        <v>B</v>
      </c>
      <c r="JJ12" s="20">
        <f t="shared" si="175"/>
        <v>3</v>
      </c>
      <c r="JK12" s="20" t="str">
        <f t="shared" si="176"/>
        <v>3.0</v>
      </c>
      <c r="JL12" s="46">
        <v>2</v>
      </c>
      <c r="JM12" s="416">
        <v>2</v>
      </c>
      <c r="JN12" s="417">
        <v>8</v>
      </c>
      <c r="JO12" s="337">
        <v>8.5</v>
      </c>
      <c r="JP12" s="337"/>
      <c r="JQ12" s="17">
        <f t="shared" si="177"/>
        <v>8.3000000000000007</v>
      </c>
      <c r="JR12" s="18">
        <f t="shared" si="178"/>
        <v>8.3000000000000007</v>
      </c>
      <c r="JS12" s="323" t="str">
        <f t="shared" si="81"/>
        <v>8.3</v>
      </c>
      <c r="JT12" s="22" t="str">
        <f t="shared" si="179"/>
        <v>B+</v>
      </c>
      <c r="JU12" s="20">
        <f t="shared" si="180"/>
        <v>3.5</v>
      </c>
      <c r="JV12" s="20" t="str">
        <f t="shared" si="181"/>
        <v>3.5</v>
      </c>
      <c r="JW12" s="46">
        <v>1</v>
      </c>
      <c r="JX12" s="416">
        <v>1</v>
      </c>
      <c r="JY12" s="1167">
        <f t="shared" si="182"/>
        <v>7.8</v>
      </c>
      <c r="JZ12" s="22" t="str">
        <f t="shared" si="183"/>
        <v>B</v>
      </c>
      <c r="KA12" s="20">
        <f t="shared" si="184"/>
        <v>3</v>
      </c>
      <c r="KB12" s="20" t="str">
        <f t="shared" si="185"/>
        <v>3.0</v>
      </c>
      <c r="KC12" s="743">
        <v>3</v>
      </c>
      <c r="KD12" s="416">
        <v>3</v>
      </c>
      <c r="KE12" s="515">
        <f t="shared" si="85"/>
        <v>24</v>
      </c>
      <c r="KF12" s="35">
        <f t="shared" si="86"/>
        <v>2.5625</v>
      </c>
      <c r="KG12" s="36" t="str">
        <f t="shared" si="186"/>
        <v>2.56</v>
      </c>
      <c r="KH12" s="37" t="str">
        <f t="shared" si="187"/>
        <v>Lên lớp</v>
      </c>
      <c r="KI12" s="501">
        <f t="shared" si="87"/>
        <v>57</v>
      </c>
      <c r="KJ12" s="690">
        <f t="shared" si="88"/>
        <v>2.3157894736842106</v>
      </c>
      <c r="KK12" s="36" t="str">
        <f t="shared" si="188"/>
        <v>2.32</v>
      </c>
      <c r="KL12" s="290">
        <f t="shared" si="89"/>
        <v>24</v>
      </c>
      <c r="KM12" s="291">
        <f t="shared" si="90"/>
        <v>2.5625</v>
      </c>
      <c r="KN12" s="679">
        <f t="shared" si="91"/>
        <v>57</v>
      </c>
      <c r="KO12" s="680">
        <f t="shared" si="92"/>
        <v>2.3157894736842106</v>
      </c>
      <c r="KP12" s="37" t="str">
        <f t="shared" si="189"/>
        <v>Lên lớp</v>
      </c>
      <c r="KR12" s="417">
        <v>7.7</v>
      </c>
      <c r="KS12" s="65">
        <v>5</v>
      </c>
      <c r="KT12" s="65"/>
      <c r="KU12" s="17">
        <f t="shared" si="190"/>
        <v>6.1</v>
      </c>
      <c r="KV12" s="18">
        <f t="shared" si="191"/>
        <v>6.1</v>
      </c>
      <c r="KW12" s="1028" t="str">
        <f t="shared" si="192"/>
        <v>6.1</v>
      </c>
      <c r="KX12" s="22" t="str">
        <f t="shared" si="193"/>
        <v>C</v>
      </c>
      <c r="KY12" s="20">
        <f t="shared" si="194"/>
        <v>2</v>
      </c>
      <c r="KZ12" s="20" t="str">
        <f t="shared" si="195"/>
        <v>2.0</v>
      </c>
      <c r="LA12" s="46">
        <v>2</v>
      </c>
      <c r="LB12" s="416">
        <v>2</v>
      </c>
      <c r="LC12" s="417">
        <v>8.6999999999999993</v>
      </c>
      <c r="LD12" s="65">
        <v>8</v>
      </c>
      <c r="LE12" s="65"/>
      <c r="LF12" s="17">
        <f t="shared" si="196"/>
        <v>8.3000000000000007</v>
      </c>
      <c r="LG12" s="18">
        <f t="shared" si="197"/>
        <v>8.3000000000000007</v>
      </c>
      <c r="LH12" s="323" t="str">
        <f t="shared" si="198"/>
        <v>8.3</v>
      </c>
      <c r="LI12" s="22" t="str">
        <f t="shared" si="199"/>
        <v>B+</v>
      </c>
      <c r="LJ12" s="20">
        <f t="shared" si="200"/>
        <v>3.5</v>
      </c>
      <c r="LK12" s="20" t="str">
        <f t="shared" si="201"/>
        <v>3.5</v>
      </c>
      <c r="LL12" s="46">
        <v>1</v>
      </c>
      <c r="LM12" s="95">
        <v>1</v>
      </c>
      <c r="LN12" s="1167">
        <f t="shared" si="202"/>
        <v>7</v>
      </c>
      <c r="LO12" s="22" t="str">
        <f t="shared" si="203"/>
        <v>B</v>
      </c>
      <c r="LP12" s="20">
        <f t="shared" si="204"/>
        <v>3</v>
      </c>
      <c r="LQ12" s="20" t="str">
        <f t="shared" si="205"/>
        <v>3.0</v>
      </c>
      <c r="LR12" s="743">
        <v>3</v>
      </c>
      <c r="LS12" s="416">
        <v>3</v>
      </c>
      <c r="LT12" s="17">
        <v>7.2</v>
      </c>
      <c r="LU12" s="65">
        <v>7</v>
      </c>
      <c r="LV12" s="65"/>
      <c r="LW12" s="17">
        <f t="shared" si="206"/>
        <v>7.1</v>
      </c>
      <c r="LX12" s="18">
        <f t="shared" si="207"/>
        <v>7.1</v>
      </c>
      <c r="LY12" s="1028" t="str">
        <f t="shared" si="208"/>
        <v>7.1</v>
      </c>
      <c r="LZ12" s="22" t="str">
        <f t="shared" si="209"/>
        <v>B</v>
      </c>
      <c r="MA12" s="20">
        <f t="shared" si="210"/>
        <v>3</v>
      </c>
      <c r="MB12" s="20" t="str">
        <f t="shared" si="211"/>
        <v>3.0</v>
      </c>
      <c r="MC12" s="46">
        <v>2</v>
      </c>
      <c r="MD12" s="416">
        <v>2</v>
      </c>
      <c r="ME12" s="417">
        <v>7.8</v>
      </c>
      <c r="MF12" s="65">
        <v>9</v>
      </c>
      <c r="MG12" s="65"/>
      <c r="MH12" s="17">
        <f t="shared" si="212"/>
        <v>8.5</v>
      </c>
      <c r="MI12" s="18">
        <f t="shared" si="213"/>
        <v>8.5</v>
      </c>
      <c r="MJ12" s="1028" t="str">
        <f t="shared" si="214"/>
        <v>8.5</v>
      </c>
      <c r="MK12" s="22" t="str">
        <f t="shared" si="215"/>
        <v>A</v>
      </c>
      <c r="ML12" s="20">
        <f t="shared" si="216"/>
        <v>4</v>
      </c>
      <c r="MM12" s="20" t="str">
        <f t="shared" si="217"/>
        <v>4.0</v>
      </c>
      <c r="MN12" s="46">
        <v>3</v>
      </c>
      <c r="MO12" s="416">
        <v>3</v>
      </c>
      <c r="MP12" s="660">
        <v>8.1</v>
      </c>
      <c r="MQ12" s="65">
        <v>7</v>
      </c>
      <c r="MR12" s="65"/>
      <c r="MS12" s="17">
        <f t="shared" si="218"/>
        <v>7.4</v>
      </c>
      <c r="MT12" s="18">
        <f t="shared" si="219"/>
        <v>7.4</v>
      </c>
      <c r="MU12" s="1028" t="str">
        <f t="shared" si="220"/>
        <v>7.4</v>
      </c>
      <c r="MV12" s="22" t="str">
        <f t="shared" si="221"/>
        <v>B</v>
      </c>
      <c r="MW12" s="20">
        <f t="shared" si="222"/>
        <v>3</v>
      </c>
      <c r="MX12" s="20" t="str">
        <f t="shared" si="223"/>
        <v>3.0</v>
      </c>
      <c r="MY12" s="46">
        <v>3</v>
      </c>
      <c r="MZ12" s="416">
        <v>3</v>
      </c>
      <c r="NA12" s="417">
        <v>7.5</v>
      </c>
      <c r="NB12" s="65">
        <v>7</v>
      </c>
      <c r="NC12" s="65"/>
      <c r="ND12" s="17">
        <f t="shared" si="224"/>
        <v>7.2</v>
      </c>
      <c r="NE12" s="18">
        <f t="shared" si="225"/>
        <v>7.2</v>
      </c>
      <c r="NF12" s="323" t="str">
        <f t="shared" si="226"/>
        <v>7.2</v>
      </c>
      <c r="NG12" s="22" t="str">
        <f t="shared" si="227"/>
        <v>B</v>
      </c>
      <c r="NH12" s="20">
        <f t="shared" si="228"/>
        <v>3</v>
      </c>
      <c r="NI12" s="20" t="str">
        <f t="shared" si="229"/>
        <v>3.0</v>
      </c>
      <c r="NJ12" s="46">
        <v>1</v>
      </c>
      <c r="NK12" s="416">
        <v>1</v>
      </c>
      <c r="NL12" s="1167">
        <f t="shared" si="230"/>
        <v>7.3</v>
      </c>
      <c r="NM12" s="22" t="str">
        <f t="shared" si="231"/>
        <v>B</v>
      </c>
      <c r="NN12" s="20">
        <f t="shared" si="232"/>
        <v>3</v>
      </c>
      <c r="NO12" s="20" t="str">
        <f t="shared" si="233"/>
        <v>3.0</v>
      </c>
      <c r="NP12" s="743">
        <v>4</v>
      </c>
      <c r="NQ12" s="416">
        <v>4</v>
      </c>
      <c r="NR12" s="417">
        <v>9</v>
      </c>
      <c r="NS12" s="65">
        <v>8</v>
      </c>
      <c r="NT12" s="65"/>
      <c r="NU12" s="17">
        <f t="shared" si="234"/>
        <v>8.4</v>
      </c>
      <c r="NV12" s="18">
        <f t="shared" si="235"/>
        <v>8.4</v>
      </c>
      <c r="NW12" s="1028" t="str">
        <f t="shared" si="236"/>
        <v>8.4</v>
      </c>
      <c r="NX12" s="22" t="str">
        <f t="shared" si="237"/>
        <v>B+</v>
      </c>
      <c r="NY12" s="20">
        <f t="shared" si="238"/>
        <v>3.5</v>
      </c>
      <c r="NZ12" s="20" t="str">
        <f t="shared" si="239"/>
        <v>3.5</v>
      </c>
      <c r="OA12" s="46">
        <v>4</v>
      </c>
      <c r="OB12" s="416">
        <v>4</v>
      </c>
      <c r="OC12" s="417">
        <v>8.3000000000000007</v>
      </c>
      <c r="OD12" s="86">
        <v>7</v>
      </c>
      <c r="OE12" s="65"/>
      <c r="OF12" s="17">
        <f t="shared" si="240"/>
        <v>7.5</v>
      </c>
      <c r="OG12" s="18">
        <f t="shared" si="241"/>
        <v>7.5</v>
      </c>
      <c r="OH12" s="323" t="str">
        <f t="shared" si="242"/>
        <v>7.5</v>
      </c>
      <c r="OI12" s="22" t="str">
        <f t="shared" si="243"/>
        <v>B</v>
      </c>
      <c r="OJ12" s="20">
        <f t="shared" si="244"/>
        <v>3</v>
      </c>
      <c r="OK12" s="20" t="str">
        <f t="shared" si="245"/>
        <v>3.0</v>
      </c>
      <c r="OL12" s="46">
        <v>1</v>
      </c>
      <c r="OM12" s="95">
        <v>1</v>
      </c>
      <c r="ON12" s="1175">
        <f t="shared" si="246"/>
        <v>8</v>
      </c>
      <c r="OO12" s="22" t="str">
        <f t="shared" si="247"/>
        <v>B+</v>
      </c>
      <c r="OP12" s="20">
        <f t="shared" si="248"/>
        <v>3.5</v>
      </c>
      <c r="OQ12" s="20" t="str">
        <f t="shared" si="249"/>
        <v>3.5</v>
      </c>
      <c r="OR12" s="743">
        <v>5</v>
      </c>
      <c r="OS12" s="97">
        <v>5</v>
      </c>
      <c r="OT12" s="263">
        <f t="shared" si="93"/>
        <v>17</v>
      </c>
      <c r="OU12" s="35">
        <f t="shared" si="94"/>
        <v>3.2058823529411766</v>
      </c>
      <c r="OV12" s="36" t="str">
        <f t="shared" si="250"/>
        <v>3.21</v>
      </c>
      <c r="OW12" s="65" t="str">
        <f t="shared" si="251"/>
        <v>Lên lớp</v>
      </c>
      <c r="OX12" s="501">
        <f t="shared" si="95"/>
        <v>74</v>
      </c>
      <c r="OY12" s="35">
        <f t="shared" si="96"/>
        <v>2.5202702702702702</v>
      </c>
      <c r="OZ12" s="36" t="str">
        <f t="shared" si="252"/>
        <v>2.52</v>
      </c>
      <c r="PA12" s="799">
        <f t="shared" si="97"/>
        <v>17</v>
      </c>
      <c r="PB12" s="800">
        <f t="shared" si="98"/>
        <v>3.2058823529411766</v>
      </c>
      <c r="PC12" s="801">
        <f t="shared" si="99"/>
        <v>74</v>
      </c>
      <c r="PD12" s="1031">
        <f t="shared" si="100"/>
        <v>6.7648648648648644</v>
      </c>
      <c r="PE12" s="802">
        <f t="shared" si="101"/>
        <v>2.5202702702702702</v>
      </c>
      <c r="PF12" s="65" t="str">
        <f t="shared" si="253"/>
        <v>Lên lớp</v>
      </c>
      <c r="PG12" s="225"/>
      <c r="PH12" s="417">
        <v>8.8000000000000007</v>
      </c>
      <c r="PI12" s="599">
        <v>7</v>
      </c>
      <c r="PJ12" s="599"/>
      <c r="PK12" s="17">
        <f t="shared" si="254"/>
        <v>7.7</v>
      </c>
      <c r="PL12" s="18">
        <f t="shared" si="255"/>
        <v>7.7</v>
      </c>
      <c r="PM12" s="1028" t="str">
        <f t="shared" si="256"/>
        <v>7.7</v>
      </c>
      <c r="PN12" s="22" t="str">
        <f t="shared" si="257"/>
        <v>B</v>
      </c>
      <c r="PO12" s="20">
        <f t="shared" si="258"/>
        <v>3</v>
      </c>
      <c r="PP12" s="20" t="str">
        <f t="shared" si="259"/>
        <v>3.0</v>
      </c>
      <c r="PQ12" s="46">
        <v>4</v>
      </c>
      <c r="PR12" s="416">
        <v>4</v>
      </c>
      <c r="PS12" s="417">
        <v>8.6999999999999993</v>
      </c>
      <c r="PT12" s="65">
        <v>9</v>
      </c>
      <c r="PU12" s="65"/>
      <c r="PV12" s="17">
        <f t="shared" si="260"/>
        <v>8.9</v>
      </c>
      <c r="PW12" s="18">
        <f t="shared" si="261"/>
        <v>8.9</v>
      </c>
      <c r="PX12" s="1028" t="str">
        <f t="shared" si="262"/>
        <v>8.9</v>
      </c>
      <c r="PY12" s="22" t="str">
        <f t="shared" si="263"/>
        <v>A</v>
      </c>
      <c r="PZ12" s="20">
        <f t="shared" si="264"/>
        <v>4</v>
      </c>
      <c r="QA12" s="20" t="str">
        <f t="shared" si="265"/>
        <v>4.0</v>
      </c>
      <c r="QB12" s="46">
        <v>2</v>
      </c>
      <c r="QC12" s="416">
        <v>2</v>
      </c>
      <c r="QD12" s="417">
        <v>9</v>
      </c>
      <c r="QE12" s="599">
        <v>9</v>
      </c>
      <c r="QF12" s="599"/>
      <c r="QG12" s="17">
        <f t="shared" si="266"/>
        <v>9</v>
      </c>
      <c r="QH12" s="18">
        <f t="shared" si="267"/>
        <v>9</v>
      </c>
      <c r="QI12" s="1028" t="str">
        <f t="shared" si="268"/>
        <v>9.0</v>
      </c>
      <c r="QJ12" s="22" t="str">
        <f t="shared" si="269"/>
        <v>A</v>
      </c>
      <c r="QK12" s="20">
        <f t="shared" si="270"/>
        <v>4</v>
      </c>
      <c r="QL12" s="20" t="str">
        <f t="shared" si="271"/>
        <v>4.0</v>
      </c>
      <c r="QM12" s="46">
        <v>2</v>
      </c>
      <c r="QN12" s="416">
        <v>2</v>
      </c>
      <c r="QO12" s="417">
        <v>8.6</v>
      </c>
      <c r="QP12" s="65">
        <v>7</v>
      </c>
      <c r="QQ12" s="65"/>
      <c r="QR12" s="17">
        <f t="shared" si="272"/>
        <v>7.6</v>
      </c>
      <c r="QS12" s="18">
        <f t="shared" si="273"/>
        <v>7.6</v>
      </c>
      <c r="QT12" s="1028" t="str">
        <f t="shared" si="274"/>
        <v>7.6</v>
      </c>
      <c r="QU12" s="22" t="str">
        <f t="shared" si="275"/>
        <v>B</v>
      </c>
      <c r="QV12" s="20">
        <f t="shared" si="276"/>
        <v>3</v>
      </c>
      <c r="QW12" s="20" t="str">
        <f t="shared" si="277"/>
        <v>3.0</v>
      </c>
      <c r="QX12" s="46">
        <v>2</v>
      </c>
      <c r="QY12" s="416">
        <v>2</v>
      </c>
      <c r="QZ12" s="417">
        <v>8.8000000000000007</v>
      </c>
      <c r="RA12" s="599">
        <v>9</v>
      </c>
      <c r="RB12" s="599"/>
      <c r="RC12" s="17">
        <f t="shared" si="278"/>
        <v>8.9</v>
      </c>
      <c r="RD12" s="18">
        <f t="shared" si="279"/>
        <v>8.9</v>
      </c>
      <c r="RE12" s="323" t="str">
        <f t="shared" si="280"/>
        <v>8.9</v>
      </c>
      <c r="RF12" s="22" t="str">
        <f t="shared" si="281"/>
        <v>A</v>
      </c>
      <c r="RG12" s="20">
        <f t="shared" si="282"/>
        <v>4</v>
      </c>
      <c r="RH12" s="20" t="str">
        <f t="shared" si="283"/>
        <v>4.0</v>
      </c>
      <c r="RI12" s="46">
        <v>2</v>
      </c>
      <c r="RJ12" s="416">
        <v>2</v>
      </c>
      <c r="RK12" s="660">
        <v>8.5</v>
      </c>
      <c r="RL12" s="65">
        <v>8</v>
      </c>
      <c r="RM12" s="65"/>
      <c r="RN12" s="17">
        <f t="shared" si="284"/>
        <v>8.1999999999999993</v>
      </c>
      <c r="RO12" s="18">
        <f t="shared" si="285"/>
        <v>8.1999999999999993</v>
      </c>
      <c r="RP12" s="323" t="str">
        <f t="shared" si="286"/>
        <v>8.2</v>
      </c>
      <c r="RQ12" s="22" t="str">
        <f t="shared" si="287"/>
        <v>B+</v>
      </c>
      <c r="RR12" s="20">
        <f t="shared" si="288"/>
        <v>3.5</v>
      </c>
      <c r="RS12" s="20" t="str">
        <f t="shared" si="289"/>
        <v>3.5</v>
      </c>
      <c r="RT12" s="46">
        <v>2</v>
      </c>
      <c r="RU12" s="416">
        <v>2</v>
      </c>
      <c r="RV12" s="585">
        <v>8.3000000000000007</v>
      </c>
      <c r="RW12" s="599">
        <v>7</v>
      </c>
      <c r="RX12" s="599"/>
      <c r="RY12" s="17">
        <f t="shared" si="290"/>
        <v>7.5</v>
      </c>
      <c r="RZ12" s="18">
        <f t="shared" si="291"/>
        <v>7.5</v>
      </c>
      <c r="SA12" s="323" t="str">
        <f t="shared" si="292"/>
        <v>7.5</v>
      </c>
      <c r="SB12" s="22" t="str">
        <f t="shared" si="293"/>
        <v>B</v>
      </c>
      <c r="SC12" s="20">
        <f t="shared" si="294"/>
        <v>3</v>
      </c>
      <c r="SD12" s="20" t="str">
        <f t="shared" si="295"/>
        <v>3.0</v>
      </c>
      <c r="SE12" s="46">
        <v>4</v>
      </c>
      <c r="SF12" s="416">
        <v>4</v>
      </c>
      <c r="SG12" s="515">
        <f t="shared" si="296"/>
        <v>18</v>
      </c>
      <c r="SH12" s="35">
        <f t="shared" si="297"/>
        <v>3.3888888888888888</v>
      </c>
      <c r="SI12" s="36" t="str">
        <f t="shared" si="298"/>
        <v>3.39</v>
      </c>
      <c r="SJ12" s="65" t="str">
        <f t="shared" si="299"/>
        <v>Lên lớp</v>
      </c>
      <c r="SK12" s="501">
        <f t="shared" si="300"/>
        <v>92</v>
      </c>
      <c r="SL12" s="35">
        <f t="shared" si="102"/>
        <v>2.6902173913043477</v>
      </c>
      <c r="SM12" s="36" t="str">
        <f t="shared" si="301"/>
        <v>2.69</v>
      </c>
      <c r="SN12" s="799">
        <f t="shared" si="302"/>
        <v>18</v>
      </c>
      <c r="SO12" s="1105">
        <f t="shared" si="303"/>
        <v>8.1111111111111107</v>
      </c>
      <c r="SP12" s="800">
        <f t="shared" si="304"/>
        <v>3.3888888888888888</v>
      </c>
      <c r="SQ12" s="801">
        <f t="shared" si="305"/>
        <v>92</v>
      </c>
      <c r="SR12" s="1107">
        <f t="shared" si="306"/>
        <v>7.0282608695652167</v>
      </c>
      <c r="SS12" s="802">
        <f t="shared" si="307"/>
        <v>2.6902173913043477</v>
      </c>
      <c r="ST12" s="65" t="str">
        <f t="shared" si="308"/>
        <v>Lên lớp</v>
      </c>
      <c r="SU12" s="454"/>
      <c r="SV12" s="585">
        <v>8.3000000000000007</v>
      </c>
      <c r="SW12" s="588">
        <v>9</v>
      </c>
      <c r="SX12" s="1183">
        <f t="shared" si="309"/>
        <v>8.6999999999999993</v>
      </c>
      <c r="SY12" s="337">
        <v>8</v>
      </c>
      <c r="SZ12" s="1145">
        <f t="shared" si="310"/>
        <v>8.3000000000000007</v>
      </c>
      <c r="TA12" s="1189" t="str">
        <f t="shared" si="311"/>
        <v>8.3</v>
      </c>
      <c r="TB12" s="1147" t="str">
        <f t="shared" si="312"/>
        <v>B+</v>
      </c>
      <c r="TC12" s="1149">
        <f t="shared" si="313"/>
        <v>3.5</v>
      </c>
      <c r="TD12" s="1149" t="str">
        <f t="shared" si="314"/>
        <v>3.5</v>
      </c>
      <c r="TE12" s="1151">
        <v>5</v>
      </c>
      <c r="TF12" s="416">
        <v>5</v>
      </c>
      <c r="TG12" s="289">
        <f t="shared" si="315"/>
        <v>5</v>
      </c>
      <c r="TH12" s="35">
        <f t="shared" si="316"/>
        <v>3.5</v>
      </c>
      <c r="TI12" s="36" t="str">
        <f t="shared" si="317"/>
        <v>3.50</v>
      </c>
      <c r="TJ12" s="1163" t="str">
        <f t="shared" si="318"/>
        <v>Lên lớp</v>
      </c>
      <c r="TK12" s="290">
        <f t="shared" si="319"/>
        <v>5</v>
      </c>
      <c r="TL12" s="291">
        <f xml:space="preserve"> (TC12*TF12)/TK12</f>
        <v>3.5</v>
      </c>
    </row>
    <row r="13" spans="1:533" ht="18.75" customHeight="1">
      <c r="A13" s="108">
        <v>17</v>
      </c>
      <c r="B13" s="127" t="s">
        <v>251</v>
      </c>
      <c r="C13" s="59" t="s">
        <v>295</v>
      </c>
      <c r="D13" s="128" t="s">
        <v>9</v>
      </c>
      <c r="E13" s="129" t="s">
        <v>106</v>
      </c>
      <c r="F13" s="125"/>
      <c r="G13" s="131" t="s">
        <v>215</v>
      </c>
      <c r="H13" s="131" t="s">
        <v>8</v>
      </c>
      <c r="I13" s="781" t="s">
        <v>404</v>
      </c>
      <c r="J13" s="784">
        <v>7.5</v>
      </c>
      <c r="K13" s="1039" t="str">
        <f t="shared" si="0"/>
        <v>7.5</v>
      </c>
      <c r="L13" s="465" t="str">
        <f t="shared" si="1"/>
        <v>B</v>
      </c>
      <c r="M13" s="466">
        <f t="shared" si="2"/>
        <v>3</v>
      </c>
      <c r="N13" s="738">
        <v>6.9</v>
      </c>
      <c r="O13" s="1039" t="str">
        <f t="shared" si="3"/>
        <v>6.9</v>
      </c>
      <c r="P13" s="465" t="str">
        <f t="shared" si="103"/>
        <v>C+</v>
      </c>
      <c r="Q13" s="466">
        <f t="shared" si="104"/>
        <v>2.5</v>
      </c>
      <c r="R13" s="12">
        <v>8</v>
      </c>
      <c r="S13" s="13">
        <v>9</v>
      </c>
      <c r="T13" s="14"/>
      <c r="U13" s="11">
        <f t="shared" si="4"/>
        <v>8.6</v>
      </c>
      <c r="V13" s="16">
        <f t="shared" si="5"/>
        <v>8.6</v>
      </c>
      <c r="W13" s="1039" t="str">
        <f t="shared" si="6"/>
        <v>8.6</v>
      </c>
      <c r="X13" s="22" t="str">
        <f t="shared" si="7"/>
        <v>A</v>
      </c>
      <c r="Y13" s="20">
        <f t="shared" si="8"/>
        <v>4</v>
      </c>
      <c r="Z13" s="39" t="str">
        <f t="shared" si="9"/>
        <v>4.0</v>
      </c>
      <c r="AA13" s="69">
        <v>2</v>
      </c>
      <c r="AB13" s="92">
        <v>2</v>
      </c>
      <c r="AC13" s="12">
        <v>7.8</v>
      </c>
      <c r="AD13" s="13">
        <v>5</v>
      </c>
      <c r="AE13" s="14"/>
      <c r="AF13" s="11">
        <f t="shared" si="10"/>
        <v>6.1</v>
      </c>
      <c r="AG13" s="16">
        <f t="shared" si="11"/>
        <v>6.1</v>
      </c>
      <c r="AH13" s="327" t="str">
        <f t="shared" si="12"/>
        <v>6.1</v>
      </c>
      <c r="AI13" s="22" t="str">
        <f t="shared" si="13"/>
        <v>C</v>
      </c>
      <c r="AJ13" s="20">
        <f t="shared" si="14"/>
        <v>2</v>
      </c>
      <c r="AK13" s="39" t="str">
        <f t="shared" si="15"/>
        <v>2.0</v>
      </c>
      <c r="AL13" s="8">
        <v>3</v>
      </c>
      <c r="AM13" s="92">
        <v>3</v>
      </c>
      <c r="AN13" s="27">
        <v>6.2</v>
      </c>
      <c r="AO13" s="28">
        <v>6</v>
      </c>
      <c r="AP13" s="14"/>
      <c r="AQ13" s="11">
        <f t="shared" si="16"/>
        <v>6.1</v>
      </c>
      <c r="AR13" s="16">
        <f t="shared" si="17"/>
        <v>6.1</v>
      </c>
      <c r="AS13" s="327" t="str">
        <f t="shared" si="105"/>
        <v>6.1</v>
      </c>
      <c r="AT13" s="22" t="str">
        <f t="shared" si="18"/>
        <v>C</v>
      </c>
      <c r="AU13" s="20">
        <f t="shared" si="19"/>
        <v>2</v>
      </c>
      <c r="AV13" s="39" t="str">
        <f t="shared" si="20"/>
        <v>2.0</v>
      </c>
      <c r="AW13" s="8">
        <v>3</v>
      </c>
      <c r="AX13" s="95">
        <v>3</v>
      </c>
      <c r="AY13" s="266">
        <v>5.3</v>
      </c>
      <c r="AZ13" s="434">
        <v>6</v>
      </c>
      <c r="BA13" s="519"/>
      <c r="BB13" s="424">
        <f t="shared" si="21"/>
        <v>5.7</v>
      </c>
      <c r="BC13" s="425">
        <f t="shared" si="22"/>
        <v>5.7</v>
      </c>
      <c r="BD13" s="1103" t="str">
        <f t="shared" si="23"/>
        <v>5.7</v>
      </c>
      <c r="BE13" s="22" t="str">
        <f t="shared" si="24"/>
        <v>C</v>
      </c>
      <c r="BF13" s="20">
        <f t="shared" si="25"/>
        <v>2</v>
      </c>
      <c r="BG13" s="39" t="str">
        <f t="shared" si="26"/>
        <v>2.0</v>
      </c>
      <c r="BH13" s="46">
        <v>3</v>
      </c>
      <c r="BI13" s="92">
        <v>3</v>
      </c>
      <c r="BJ13" s="12">
        <v>7.7</v>
      </c>
      <c r="BK13" s="13">
        <v>6</v>
      </c>
      <c r="BL13" s="14"/>
      <c r="BM13" s="11">
        <f t="shared" si="27"/>
        <v>6.7</v>
      </c>
      <c r="BN13" s="16">
        <f t="shared" si="28"/>
        <v>6.7</v>
      </c>
      <c r="BO13" s="327" t="str">
        <f t="shared" si="29"/>
        <v>6.7</v>
      </c>
      <c r="BP13" s="22" t="str">
        <f t="shared" si="30"/>
        <v>C+</v>
      </c>
      <c r="BQ13" s="20">
        <f t="shared" si="31"/>
        <v>2.5</v>
      </c>
      <c r="BR13" s="39" t="str">
        <f t="shared" si="32"/>
        <v>2.5</v>
      </c>
      <c r="BS13" s="46">
        <v>5</v>
      </c>
      <c r="BT13" s="92">
        <v>5</v>
      </c>
      <c r="BU13" s="289">
        <f t="shared" si="33"/>
        <v>16</v>
      </c>
      <c r="BV13" s="35">
        <f t="shared" si="34"/>
        <v>2.40625</v>
      </c>
      <c r="BW13" s="36" t="str">
        <f t="shared" si="35"/>
        <v>2.41</v>
      </c>
      <c r="BX13" s="37" t="str">
        <f t="shared" si="36"/>
        <v>Lên lớp</v>
      </c>
      <c r="BY13" s="290">
        <f t="shared" si="37"/>
        <v>16</v>
      </c>
      <c r="BZ13" s="291">
        <f t="shared" si="38"/>
        <v>2.40625</v>
      </c>
      <c r="CA13" s="37" t="str">
        <f t="shared" si="39"/>
        <v>Lên lớp</v>
      </c>
      <c r="CB13" s="391"/>
      <c r="CC13" s="417">
        <v>6</v>
      </c>
      <c r="CD13" s="337">
        <v>7.5</v>
      </c>
      <c r="CE13" s="45"/>
      <c r="CF13" s="17">
        <f t="shared" si="40"/>
        <v>6.9</v>
      </c>
      <c r="CG13" s="18">
        <f t="shared" si="41"/>
        <v>6.9</v>
      </c>
      <c r="CH13" s="323" t="str">
        <f t="shared" si="42"/>
        <v>6.9</v>
      </c>
      <c r="CI13" s="22" t="str">
        <f t="shared" si="43"/>
        <v>C+</v>
      </c>
      <c r="CJ13" s="20">
        <f t="shared" si="44"/>
        <v>2.5</v>
      </c>
      <c r="CK13" s="20" t="str">
        <f t="shared" si="45"/>
        <v>2.5</v>
      </c>
      <c r="CL13" s="46">
        <v>2</v>
      </c>
      <c r="CM13" s="416">
        <v>2</v>
      </c>
      <c r="CN13" s="417">
        <v>7.1</v>
      </c>
      <c r="CO13" s="65">
        <v>8</v>
      </c>
      <c r="CP13" s="45"/>
      <c r="CQ13" s="17">
        <f t="shared" si="46"/>
        <v>7.6</v>
      </c>
      <c r="CR13" s="18">
        <f t="shared" si="47"/>
        <v>7.6</v>
      </c>
      <c r="CS13" s="323" t="str">
        <f t="shared" si="48"/>
        <v>7.6</v>
      </c>
      <c r="CT13" s="22" t="str">
        <f t="shared" si="49"/>
        <v>B</v>
      </c>
      <c r="CU13" s="20">
        <f t="shared" si="50"/>
        <v>3</v>
      </c>
      <c r="CV13" s="20" t="str">
        <f t="shared" si="51"/>
        <v>3.0</v>
      </c>
      <c r="CW13" s="46">
        <v>4</v>
      </c>
      <c r="CX13" s="416">
        <v>4</v>
      </c>
      <c r="CY13" s="417">
        <v>6.4</v>
      </c>
      <c r="CZ13" s="65">
        <v>4</v>
      </c>
      <c r="DA13" s="65"/>
      <c r="DB13" s="17">
        <f t="shared" si="52"/>
        <v>5</v>
      </c>
      <c r="DC13" s="18">
        <f t="shared" si="53"/>
        <v>5</v>
      </c>
      <c r="DD13" s="323" t="str">
        <f t="shared" si="54"/>
        <v>5.0</v>
      </c>
      <c r="DE13" s="22" t="str">
        <f t="shared" si="55"/>
        <v>D+</v>
      </c>
      <c r="DF13" s="20">
        <f t="shared" si="56"/>
        <v>1.5</v>
      </c>
      <c r="DG13" s="20" t="str">
        <f t="shared" si="57"/>
        <v>1.5</v>
      </c>
      <c r="DH13" s="46">
        <v>3</v>
      </c>
      <c r="DI13" s="416">
        <v>3</v>
      </c>
      <c r="DJ13" s="417">
        <v>6.7</v>
      </c>
      <c r="DK13" s="65">
        <v>6</v>
      </c>
      <c r="DL13" s="45"/>
      <c r="DM13" s="17">
        <f t="shared" si="58"/>
        <v>6.3</v>
      </c>
      <c r="DN13" s="18">
        <f t="shared" si="59"/>
        <v>6.3</v>
      </c>
      <c r="DO13" s="323" t="str">
        <f t="shared" si="60"/>
        <v>6.3</v>
      </c>
      <c r="DP13" s="22" t="str">
        <f t="shared" si="61"/>
        <v>C</v>
      </c>
      <c r="DQ13" s="20">
        <f t="shared" si="62"/>
        <v>2</v>
      </c>
      <c r="DR13" s="20" t="str">
        <f t="shared" si="63"/>
        <v>2.0</v>
      </c>
      <c r="DS13" s="46">
        <v>3</v>
      </c>
      <c r="DT13" s="416">
        <v>3</v>
      </c>
      <c r="DU13" s="417">
        <v>7.9</v>
      </c>
      <c r="DV13" s="86">
        <v>6</v>
      </c>
      <c r="DW13" s="65"/>
      <c r="DX13" s="17">
        <f t="shared" si="64"/>
        <v>6.8</v>
      </c>
      <c r="DY13" s="18">
        <f t="shared" si="65"/>
        <v>6.8</v>
      </c>
      <c r="DZ13" s="323" t="str">
        <f t="shared" si="66"/>
        <v>6.8</v>
      </c>
      <c r="EA13" s="22" t="str">
        <f t="shared" si="67"/>
        <v>C+</v>
      </c>
      <c r="EB13" s="20">
        <f t="shared" si="68"/>
        <v>2.5</v>
      </c>
      <c r="EC13" s="20" t="str">
        <f t="shared" si="69"/>
        <v>2.5</v>
      </c>
      <c r="ED13" s="46">
        <v>3</v>
      </c>
      <c r="EE13" s="416">
        <v>3</v>
      </c>
      <c r="EF13" s="417">
        <v>6.1</v>
      </c>
      <c r="EG13" s="65">
        <v>5</v>
      </c>
      <c r="EH13" s="65"/>
      <c r="EI13" s="17">
        <f t="shared" si="70"/>
        <v>5.4</v>
      </c>
      <c r="EJ13" s="18">
        <f t="shared" si="71"/>
        <v>5.4</v>
      </c>
      <c r="EK13" s="323" t="str">
        <f t="shared" si="106"/>
        <v>5.4</v>
      </c>
      <c r="EL13" s="22" t="str">
        <f t="shared" si="72"/>
        <v>D+</v>
      </c>
      <c r="EM13" s="20">
        <f t="shared" si="73"/>
        <v>1.5</v>
      </c>
      <c r="EN13" s="20" t="str">
        <f t="shared" si="74"/>
        <v>1.5</v>
      </c>
      <c r="EO13" s="46">
        <v>2</v>
      </c>
      <c r="EP13" s="416">
        <v>2</v>
      </c>
      <c r="EQ13" s="515">
        <f t="shared" si="75"/>
        <v>17</v>
      </c>
      <c r="ER13" s="35">
        <f t="shared" si="76"/>
        <v>2.2352941176470589</v>
      </c>
      <c r="ES13" s="36" t="str">
        <f t="shared" si="77"/>
        <v>2.24</v>
      </c>
      <c r="ET13" s="86" t="str">
        <f t="shared" si="107"/>
        <v>Lên lớp</v>
      </c>
      <c r="EU13" s="501">
        <f t="shared" si="108"/>
        <v>33</v>
      </c>
      <c r="EV13" s="35">
        <f t="shared" si="109"/>
        <v>2.3181818181818183</v>
      </c>
      <c r="EW13" s="36" t="str">
        <f t="shared" si="110"/>
        <v>2.32</v>
      </c>
      <c r="EX13" s="530">
        <f t="shared" si="111"/>
        <v>33</v>
      </c>
      <c r="EY13" s="502">
        <f t="shared" si="78"/>
        <v>2.3181818181818183</v>
      </c>
      <c r="EZ13" s="503" t="str">
        <f t="shared" si="112"/>
        <v>Lên lớp</v>
      </c>
      <c r="FA13" s="225"/>
      <c r="FB13" s="417">
        <v>7.8</v>
      </c>
      <c r="FC13" s="604">
        <v>0</v>
      </c>
      <c r="FD13" s="599">
        <v>9</v>
      </c>
      <c r="FE13" s="17">
        <f t="shared" si="113"/>
        <v>3.1</v>
      </c>
      <c r="FF13" s="18">
        <f t="shared" si="114"/>
        <v>8.5</v>
      </c>
      <c r="FG13" s="1028" t="str">
        <f t="shared" si="115"/>
        <v>8.5</v>
      </c>
      <c r="FH13" s="22" t="str">
        <f t="shared" si="116"/>
        <v>A</v>
      </c>
      <c r="FI13" s="20">
        <f t="shared" si="117"/>
        <v>4</v>
      </c>
      <c r="FJ13" s="20" t="str">
        <f t="shared" si="118"/>
        <v>4.0</v>
      </c>
      <c r="FK13" s="46">
        <v>4</v>
      </c>
      <c r="FL13" s="97">
        <v>4</v>
      </c>
      <c r="FM13" s="406">
        <v>6.6</v>
      </c>
      <c r="FN13" s="65">
        <v>4</v>
      </c>
      <c r="FO13" s="65"/>
      <c r="FP13" s="17">
        <f t="shared" si="119"/>
        <v>5</v>
      </c>
      <c r="FQ13" s="18">
        <f t="shared" si="120"/>
        <v>5</v>
      </c>
      <c r="FR13" s="323" t="str">
        <f t="shared" si="121"/>
        <v>5.0</v>
      </c>
      <c r="FS13" s="22" t="str">
        <f t="shared" si="122"/>
        <v>D+</v>
      </c>
      <c r="FT13" s="20">
        <f t="shared" si="123"/>
        <v>1.5</v>
      </c>
      <c r="FU13" s="20" t="str">
        <f t="shared" si="124"/>
        <v>1.5</v>
      </c>
      <c r="FV13" s="46">
        <v>2</v>
      </c>
      <c r="FW13" s="416">
        <v>2</v>
      </c>
      <c r="FX13" s="417">
        <v>5.9</v>
      </c>
      <c r="FY13" s="65">
        <v>8</v>
      </c>
      <c r="FZ13" s="65"/>
      <c r="GA13" s="17">
        <f t="shared" si="125"/>
        <v>7.2</v>
      </c>
      <c r="GB13" s="18">
        <f t="shared" si="126"/>
        <v>7.2</v>
      </c>
      <c r="GC13" s="1028" t="str">
        <f t="shared" si="127"/>
        <v>7.2</v>
      </c>
      <c r="GD13" s="22" t="str">
        <f t="shared" si="128"/>
        <v>B</v>
      </c>
      <c r="GE13" s="20">
        <f t="shared" si="129"/>
        <v>3</v>
      </c>
      <c r="GF13" s="20" t="str">
        <f t="shared" si="130"/>
        <v>3.0</v>
      </c>
      <c r="GG13" s="46">
        <v>2</v>
      </c>
      <c r="GH13" s="416">
        <v>2</v>
      </c>
      <c r="GI13" s="417">
        <v>7.7</v>
      </c>
      <c r="GJ13" s="599">
        <v>9</v>
      </c>
      <c r="GK13" s="599"/>
      <c r="GL13" s="17">
        <f t="shared" si="131"/>
        <v>8.5</v>
      </c>
      <c r="GM13" s="18">
        <f t="shared" si="132"/>
        <v>8.5</v>
      </c>
      <c r="GN13" s="1028" t="str">
        <f t="shared" si="133"/>
        <v>8.5</v>
      </c>
      <c r="GO13" s="22" t="str">
        <f t="shared" si="134"/>
        <v>A</v>
      </c>
      <c r="GP13" s="20">
        <f t="shared" si="135"/>
        <v>4</v>
      </c>
      <c r="GQ13" s="20" t="str">
        <f t="shared" si="136"/>
        <v>4.0</v>
      </c>
      <c r="GR13" s="46">
        <v>2</v>
      </c>
      <c r="GS13" s="416">
        <v>2</v>
      </c>
      <c r="GT13" s="660">
        <v>7.4</v>
      </c>
      <c r="GU13" s="599">
        <v>4</v>
      </c>
      <c r="GV13" s="599"/>
      <c r="GW13" s="17">
        <f t="shared" si="137"/>
        <v>5.4</v>
      </c>
      <c r="GX13" s="18">
        <f t="shared" si="138"/>
        <v>5.4</v>
      </c>
      <c r="GY13" s="1028" t="str">
        <f t="shared" si="139"/>
        <v>5.4</v>
      </c>
      <c r="GZ13" s="22" t="str">
        <f t="shared" si="140"/>
        <v>D+</v>
      </c>
      <c r="HA13" s="20">
        <f t="shared" si="141"/>
        <v>1.5</v>
      </c>
      <c r="HB13" s="20" t="str">
        <f t="shared" si="142"/>
        <v>1.5</v>
      </c>
      <c r="HC13" s="46">
        <v>2</v>
      </c>
      <c r="HD13" s="416">
        <v>2</v>
      </c>
      <c r="HE13" s="417">
        <v>6.2</v>
      </c>
      <c r="HF13" s="599">
        <v>6</v>
      </c>
      <c r="HG13" s="599"/>
      <c r="HH13" s="17">
        <f t="shared" si="143"/>
        <v>6.1</v>
      </c>
      <c r="HI13" s="18">
        <f t="shared" si="144"/>
        <v>6.1</v>
      </c>
      <c r="HJ13" s="323" t="str">
        <f t="shared" si="145"/>
        <v>6.1</v>
      </c>
      <c r="HK13" s="22" t="str">
        <f t="shared" si="146"/>
        <v>C</v>
      </c>
      <c r="HL13" s="20">
        <f t="shared" si="147"/>
        <v>2</v>
      </c>
      <c r="HM13" s="20" t="str">
        <f t="shared" si="148"/>
        <v>2.0</v>
      </c>
      <c r="HN13" s="46">
        <v>3</v>
      </c>
      <c r="HO13" s="416">
        <v>3</v>
      </c>
      <c r="HP13" s="417">
        <v>6.8</v>
      </c>
      <c r="HQ13" s="599">
        <v>7</v>
      </c>
      <c r="HR13" s="599"/>
      <c r="HS13" s="17">
        <f t="shared" si="149"/>
        <v>6.9</v>
      </c>
      <c r="HT13" s="18">
        <f t="shared" si="150"/>
        <v>6.9</v>
      </c>
      <c r="HU13" s="323" t="str">
        <f t="shared" si="151"/>
        <v>6.9</v>
      </c>
      <c r="HV13" s="22" t="str">
        <f t="shared" si="152"/>
        <v>C+</v>
      </c>
      <c r="HW13" s="20">
        <f t="shared" si="153"/>
        <v>2.5</v>
      </c>
      <c r="HX13" s="20" t="str">
        <f t="shared" si="154"/>
        <v>2.5</v>
      </c>
      <c r="HY13" s="46">
        <v>2</v>
      </c>
      <c r="HZ13" s="416">
        <v>2</v>
      </c>
      <c r="IA13" s="417">
        <v>5</v>
      </c>
      <c r="IB13" s="599">
        <v>1</v>
      </c>
      <c r="IC13" s="599">
        <v>5</v>
      </c>
      <c r="ID13" s="17">
        <f t="shared" si="155"/>
        <v>2.6</v>
      </c>
      <c r="IE13" s="18">
        <f t="shared" si="156"/>
        <v>5</v>
      </c>
      <c r="IF13" s="323" t="str">
        <f t="shared" si="157"/>
        <v>5.0</v>
      </c>
      <c r="IG13" s="22" t="str">
        <f t="shared" si="158"/>
        <v>D+</v>
      </c>
      <c r="IH13" s="20">
        <f t="shared" si="159"/>
        <v>1.5</v>
      </c>
      <c r="II13" s="20" t="str">
        <f t="shared" si="160"/>
        <v>1.5</v>
      </c>
      <c r="IJ13" s="46">
        <v>3</v>
      </c>
      <c r="IK13" s="416">
        <v>3</v>
      </c>
      <c r="IL13" s="1082">
        <v>6.8</v>
      </c>
      <c r="IM13" s="1096"/>
      <c r="IN13" s="602">
        <v>5</v>
      </c>
      <c r="IO13" s="685">
        <f t="shared" si="161"/>
        <v>2.7</v>
      </c>
      <c r="IP13" s="686">
        <f t="shared" si="162"/>
        <v>5.7</v>
      </c>
      <c r="IQ13" s="1073" t="str">
        <f t="shared" si="163"/>
        <v>5.7</v>
      </c>
      <c r="IR13" s="22" t="str">
        <f t="shared" si="164"/>
        <v>C</v>
      </c>
      <c r="IS13" s="20">
        <f t="shared" si="165"/>
        <v>2</v>
      </c>
      <c r="IT13" s="20" t="str">
        <f t="shared" si="166"/>
        <v>2.0</v>
      </c>
      <c r="IU13" s="46">
        <v>1</v>
      </c>
      <c r="IV13" s="416">
        <v>1</v>
      </c>
      <c r="IW13" s="1167">
        <f t="shared" si="167"/>
        <v>5.2</v>
      </c>
      <c r="IX13" s="22" t="str">
        <f t="shared" si="168"/>
        <v>D+</v>
      </c>
      <c r="IY13" s="20">
        <f t="shared" si="169"/>
        <v>1.5</v>
      </c>
      <c r="IZ13" s="20" t="str">
        <f t="shared" si="170"/>
        <v>1.5</v>
      </c>
      <c r="JA13" s="743">
        <v>4</v>
      </c>
      <c r="JB13" s="416">
        <v>4</v>
      </c>
      <c r="JC13" s="585">
        <v>7.7</v>
      </c>
      <c r="JD13" s="488"/>
      <c r="JE13" s="65">
        <v>6</v>
      </c>
      <c r="JF13" s="17">
        <f t="shared" si="171"/>
        <v>3.1</v>
      </c>
      <c r="JG13" s="18">
        <f t="shared" si="172"/>
        <v>6.7</v>
      </c>
      <c r="JH13" s="1028" t="str">
        <f t="shared" si="173"/>
        <v>6.7</v>
      </c>
      <c r="JI13" s="22" t="str">
        <f t="shared" si="174"/>
        <v>C+</v>
      </c>
      <c r="JJ13" s="20">
        <f t="shared" si="175"/>
        <v>2.5</v>
      </c>
      <c r="JK13" s="20" t="str">
        <f t="shared" si="176"/>
        <v>2.5</v>
      </c>
      <c r="JL13" s="46">
        <v>2</v>
      </c>
      <c r="JM13" s="416">
        <v>2</v>
      </c>
      <c r="JN13" s="417">
        <v>8</v>
      </c>
      <c r="JO13" s="337">
        <v>7.1</v>
      </c>
      <c r="JP13" s="337"/>
      <c r="JQ13" s="17">
        <f t="shared" si="177"/>
        <v>7.5</v>
      </c>
      <c r="JR13" s="18">
        <f t="shared" si="178"/>
        <v>7.5</v>
      </c>
      <c r="JS13" s="323" t="str">
        <f t="shared" si="81"/>
        <v>7.5</v>
      </c>
      <c r="JT13" s="22" t="str">
        <f t="shared" si="179"/>
        <v>B</v>
      </c>
      <c r="JU13" s="20">
        <f t="shared" si="180"/>
        <v>3</v>
      </c>
      <c r="JV13" s="20" t="str">
        <f t="shared" si="181"/>
        <v>3.0</v>
      </c>
      <c r="JW13" s="46">
        <v>1</v>
      </c>
      <c r="JX13" s="416">
        <v>1</v>
      </c>
      <c r="JY13" s="1167">
        <f t="shared" si="182"/>
        <v>7.1</v>
      </c>
      <c r="JZ13" s="22" t="str">
        <f t="shared" si="183"/>
        <v>B</v>
      </c>
      <c r="KA13" s="20">
        <f t="shared" si="184"/>
        <v>3</v>
      </c>
      <c r="KB13" s="20" t="str">
        <f t="shared" si="185"/>
        <v>3.0</v>
      </c>
      <c r="KC13" s="743">
        <v>3</v>
      </c>
      <c r="KD13" s="416">
        <v>3</v>
      </c>
      <c r="KE13" s="515">
        <f t="shared" si="85"/>
        <v>24</v>
      </c>
      <c r="KF13" s="35">
        <f t="shared" si="86"/>
        <v>2.5625</v>
      </c>
      <c r="KG13" s="36" t="str">
        <f t="shared" si="186"/>
        <v>2.56</v>
      </c>
      <c r="KH13" s="37" t="str">
        <f t="shared" si="187"/>
        <v>Lên lớp</v>
      </c>
      <c r="KI13" s="501">
        <f t="shared" si="87"/>
        <v>57</v>
      </c>
      <c r="KJ13" s="690">
        <f t="shared" si="88"/>
        <v>2.4210526315789473</v>
      </c>
      <c r="KK13" s="36" t="str">
        <f t="shared" si="188"/>
        <v>2.42</v>
      </c>
      <c r="KL13" s="290">
        <f t="shared" si="89"/>
        <v>24</v>
      </c>
      <c r="KM13" s="291">
        <f t="shared" si="90"/>
        <v>2.5625</v>
      </c>
      <c r="KN13" s="679">
        <f t="shared" si="91"/>
        <v>57</v>
      </c>
      <c r="KO13" s="680">
        <f t="shared" si="92"/>
        <v>2.4210526315789473</v>
      </c>
      <c r="KP13" s="37" t="str">
        <f t="shared" si="189"/>
        <v>Lên lớp</v>
      </c>
      <c r="KR13" s="417">
        <v>7.7</v>
      </c>
      <c r="KS13" s="65">
        <v>6</v>
      </c>
      <c r="KT13" s="65"/>
      <c r="KU13" s="17">
        <f t="shared" si="190"/>
        <v>6.7</v>
      </c>
      <c r="KV13" s="18">
        <f t="shared" si="191"/>
        <v>6.7</v>
      </c>
      <c r="KW13" s="1028" t="str">
        <f t="shared" si="192"/>
        <v>6.7</v>
      </c>
      <c r="KX13" s="22" t="str">
        <f t="shared" si="193"/>
        <v>C+</v>
      </c>
      <c r="KY13" s="20">
        <f t="shared" si="194"/>
        <v>2.5</v>
      </c>
      <c r="KZ13" s="20" t="str">
        <f t="shared" si="195"/>
        <v>2.5</v>
      </c>
      <c r="LA13" s="46">
        <v>2</v>
      </c>
      <c r="LB13" s="416">
        <v>2</v>
      </c>
      <c r="LC13" s="417">
        <v>8</v>
      </c>
      <c r="LD13" s="65">
        <v>5</v>
      </c>
      <c r="LE13" s="65"/>
      <c r="LF13" s="17">
        <f t="shared" si="196"/>
        <v>6.2</v>
      </c>
      <c r="LG13" s="18">
        <f t="shared" si="197"/>
        <v>6.2</v>
      </c>
      <c r="LH13" s="323" t="str">
        <f t="shared" si="198"/>
        <v>6.2</v>
      </c>
      <c r="LI13" s="22" t="str">
        <f t="shared" si="199"/>
        <v>C</v>
      </c>
      <c r="LJ13" s="20">
        <f t="shared" si="200"/>
        <v>2</v>
      </c>
      <c r="LK13" s="20" t="str">
        <f t="shared" si="201"/>
        <v>2.0</v>
      </c>
      <c r="LL13" s="46">
        <v>1</v>
      </c>
      <c r="LM13" s="95">
        <v>1</v>
      </c>
      <c r="LN13" s="1167">
        <f t="shared" si="202"/>
        <v>6.5</v>
      </c>
      <c r="LO13" s="22" t="str">
        <f t="shared" si="203"/>
        <v>C+</v>
      </c>
      <c r="LP13" s="20">
        <f t="shared" si="204"/>
        <v>2.5</v>
      </c>
      <c r="LQ13" s="20" t="str">
        <f t="shared" si="205"/>
        <v>2.5</v>
      </c>
      <c r="LR13" s="743">
        <v>3</v>
      </c>
      <c r="LS13" s="416">
        <v>3</v>
      </c>
      <c r="LT13" s="17">
        <v>6.8</v>
      </c>
      <c r="LU13" s="65">
        <v>6</v>
      </c>
      <c r="LV13" s="65"/>
      <c r="LW13" s="17">
        <f t="shared" si="206"/>
        <v>6.3</v>
      </c>
      <c r="LX13" s="18">
        <f t="shared" si="207"/>
        <v>6.3</v>
      </c>
      <c r="LY13" s="1028" t="str">
        <f t="shared" si="208"/>
        <v>6.3</v>
      </c>
      <c r="LZ13" s="22" t="str">
        <f t="shared" si="209"/>
        <v>C</v>
      </c>
      <c r="MA13" s="20">
        <f t="shared" si="210"/>
        <v>2</v>
      </c>
      <c r="MB13" s="20" t="str">
        <f t="shared" si="211"/>
        <v>2.0</v>
      </c>
      <c r="MC13" s="46">
        <v>2</v>
      </c>
      <c r="MD13" s="416">
        <v>2</v>
      </c>
      <c r="ME13" s="417">
        <v>7.6</v>
      </c>
      <c r="MF13" s="65">
        <v>9</v>
      </c>
      <c r="MG13" s="65"/>
      <c r="MH13" s="17">
        <f t="shared" si="212"/>
        <v>8.4</v>
      </c>
      <c r="MI13" s="18">
        <f t="shared" si="213"/>
        <v>8.4</v>
      </c>
      <c r="MJ13" s="1028" t="str">
        <f t="shared" si="214"/>
        <v>8.4</v>
      </c>
      <c r="MK13" s="22" t="str">
        <f t="shared" si="215"/>
        <v>B+</v>
      </c>
      <c r="ML13" s="20">
        <f t="shared" si="216"/>
        <v>3.5</v>
      </c>
      <c r="MM13" s="20" t="str">
        <f t="shared" si="217"/>
        <v>3.5</v>
      </c>
      <c r="MN13" s="46">
        <v>3</v>
      </c>
      <c r="MO13" s="416">
        <v>3</v>
      </c>
      <c r="MP13" s="660">
        <v>6.7</v>
      </c>
      <c r="MQ13" s="65">
        <v>8</v>
      </c>
      <c r="MR13" s="65"/>
      <c r="MS13" s="17">
        <f t="shared" si="218"/>
        <v>7.5</v>
      </c>
      <c r="MT13" s="18">
        <f t="shared" si="219"/>
        <v>7.5</v>
      </c>
      <c r="MU13" s="1028" t="str">
        <f t="shared" si="220"/>
        <v>7.5</v>
      </c>
      <c r="MV13" s="22" t="str">
        <f t="shared" si="221"/>
        <v>B</v>
      </c>
      <c r="MW13" s="20">
        <f t="shared" si="222"/>
        <v>3</v>
      </c>
      <c r="MX13" s="20" t="str">
        <f t="shared" si="223"/>
        <v>3.0</v>
      </c>
      <c r="MY13" s="46">
        <v>3</v>
      </c>
      <c r="MZ13" s="416">
        <v>3</v>
      </c>
      <c r="NA13" s="1082">
        <v>7.6</v>
      </c>
      <c r="NB13" s="428">
        <v>7</v>
      </c>
      <c r="NC13" s="428"/>
      <c r="ND13" s="685">
        <f t="shared" si="224"/>
        <v>7.2</v>
      </c>
      <c r="NE13" s="686">
        <f t="shared" si="225"/>
        <v>7.2</v>
      </c>
      <c r="NF13" s="1073" t="str">
        <f t="shared" si="226"/>
        <v>7.2</v>
      </c>
      <c r="NG13" s="22" t="str">
        <f t="shared" si="227"/>
        <v>B</v>
      </c>
      <c r="NH13" s="20">
        <f t="shared" si="228"/>
        <v>3</v>
      </c>
      <c r="NI13" s="20" t="str">
        <f t="shared" si="229"/>
        <v>3.0</v>
      </c>
      <c r="NJ13" s="46">
        <v>1</v>
      </c>
      <c r="NK13" s="416">
        <v>1</v>
      </c>
      <c r="NL13" s="1167">
        <f t="shared" si="230"/>
        <v>7.4</v>
      </c>
      <c r="NM13" s="22" t="str">
        <f t="shared" si="231"/>
        <v>B</v>
      </c>
      <c r="NN13" s="20">
        <f t="shared" si="232"/>
        <v>3</v>
      </c>
      <c r="NO13" s="20" t="str">
        <f t="shared" si="233"/>
        <v>3.0</v>
      </c>
      <c r="NP13" s="743">
        <v>4</v>
      </c>
      <c r="NQ13" s="416">
        <v>4</v>
      </c>
      <c r="NR13" s="417">
        <v>7.6</v>
      </c>
      <c r="NS13" s="65">
        <v>6</v>
      </c>
      <c r="NT13" s="65"/>
      <c r="NU13" s="17">
        <f t="shared" si="234"/>
        <v>6.6</v>
      </c>
      <c r="NV13" s="18">
        <f t="shared" si="235"/>
        <v>6.6</v>
      </c>
      <c r="NW13" s="1028" t="str">
        <f t="shared" si="236"/>
        <v>6.6</v>
      </c>
      <c r="NX13" s="22" t="str">
        <f t="shared" si="237"/>
        <v>C+</v>
      </c>
      <c r="NY13" s="20">
        <f t="shared" si="238"/>
        <v>2.5</v>
      </c>
      <c r="NZ13" s="20" t="str">
        <f t="shared" si="239"/>
        <v>2.5</v>
      </c>
      <c r="OA13" s="46">
        <v>4</v>
      </c>
      <c r="OB13" s="416">
        <v>4</v>
      </c>
      <c r="OC13" s="417">
        <v>7.3</v>
      </c>
      <c r="OD13" s="65">
        <v>7</v>
      </c>
      <c r="OE13" s="65"/>
      <c r="OF13" s="17">
        <f t="shared" si="240"/>
        <v>7.1</v>
      </c>
      <c r="OG13" s="18">
        <f t="shared" si="241"/>
        <v>7.1</v>
      </c>
      <c r="OH13" s="323" t="str">
        <f t="shared" si="242"/>
        <v>7.1</v>
      </c>
      <c r="OI13" s="22" t="str">
        <f t="shared" si="243"/>
        <v>B</v>
      </c>
      <c r="OJ13" s="20">
        <f t="shared" si="244"/>
        <v>3</v>
      </c>
      <c r="OK13" s="20" t="str">
        <f t="shared" si="245"/>
        <v>3.0</v>
      </c>
      <c r="OL13" s="46">
        <v>1</v>
      </c>
      <c r="OM13" s="95">
        <v>1</v>
      </c>
      <c r="ON13" s="1175">
        <f t="shared" si="246"/>
        <v>6.8</v>
      </c>
      <c r="OO13" s="22" t="str">
        <f t="shared" si="247"/>
        <v>C+</v>
      </c>
      <c r="OP13" s="20">
        <f t="shared" si="248"/>
        <v>2.5</v>
      </c>
      <c r="OQ13" s="20" t="str">
        <f t="shared" si="249"/>
        <v>2.5</v>
      </c>
      <c r="OR13" s="743">
        <v>5</v>
      </c>
      <c r="OS13" s="97">
        <v>5</v>
      </c>
      <c r="OT13" s="263">
        <f t="shared" si="93"/>
        <v>17</v>
      </c>
      <c r="OU13" s="35">
        <f t="shared" si="94"/>
        <v>2.7352941176470589</v>
      </c>
      <c r="OV13" s="36" t="str">
        <f t="shared" si="250"/>
        <v>2.74</v>
      </c>
      <c r="OW13" s="65" t="str">
        <f t="shared" si="251"/>
        <v>Lên lớp</v>
      </c>
      <c r="OX13" s="501">
        <f t="shared" si="95"/>
        <v>74</v>
      </c>
      <c r="OY13" s="35">
        <f t="shared" si="96"/>
        <v>2.4932432432432434</v>
      </c>
      <c r="OZ13" s="36" t="str">
        <f t="shared" si="252"/>
        <v>2.49</v>
      </c>
      <c r="PA13" s="799">
        <f t="shared" si="97"/>
        <v>17</v>
      </c>
      <c r="PB13" s="800">
        <f t="shared" si="98"/>
        <v>2.7352941176470589</v>
      </c>
      <c r="PC13" s="801">
        <f t="shared" si="99"/>
        <v>74</v>
      </c>
      <c r="PD13" s="1031">
        <f t="shared" si="100"/>
        <v>6.6783783783783779</v>
      </c>
      <c r="PE13" s="802">
        <f t="shared" si="101"/>
        <v>2.4932432432432434</v>
      </c>
      <c r="PF13" s="65" t="str">
        <f t="shared" si="253"/>
        <v>Lên lớp</v>
      </c>
      <c r="PG13" s="225"/>
      <c r="PH13" s="417">
        <v>6</v>
      </c>
      <c r="PI13" s="599">
        <v>8</v>
      </c>
      <c r="PJ13" s="599"/>
      <c r="PK13" s="17">
        <f t="shared" si="254"/>
        <v>7.2</v>
      </c>
      <c r="PL13" s="18">
        <f t="shared" si="255"/>
        <v>7.2</v>
      </c>
      <c r="PM13" s="1028" t="str">
        <f t="shared" si="256"/>
        <v>7.2</v>
      </c>
      <c r="PN13" s="22" t="str">
        <f t="shared" si="257"/>
        <v>B</v>
      </c>
      <c r="PO13" s="20">
        <f t="shared" si="258"/>
        <v>3</v>
      </c>
      <c r="PP13" s="20" t="str">
        <f t="shared" si="259"/>
        <v>3.0</v>
      </c>
      <c r="PQ13" s="46">
        <v>4</v>
      </c>
      <c r="PR13" s="416">
        <v>4</v>
      </c>
      <c r="PS13" s="417">
        <v>8</v>
      </c>
      <c r="PT13" s="65">
        <v>8</v>
      </c>
      <c r="PU13" s="65"/>
      <c r="PV13" s="17">
        <f t="shared" si="260"/>
        <v>8</v>
      </c>
      <c r="PW13" s="18">
        <f t="shared" si="261"/>
        <v>8</v>
      </c>
      <c r="PX13" s="1028" t="str">
        <f t="shared" si="262"/>
        <v>8.0</v>
      </c>
      <c r="PY13" s="22" t="str">
        <f t="shared" si="263"/>
        <v>B+</v>
      </c>
      <c r="PZ13" s="20">
        <f t="shared" si="264"/>
        <v>3.5</v>
      </c>
      <c r="QA13" s="20" t="str">
        <f t="shared" si="265"/>
        <v>3.5</v>
      </c>
      <c r="QB13" s="46">
        <v>2</v>
      </c>
      <c r="QC13" s="416">
        <v>2</v>
      </c>
      <c r="QD13" s="417">
        <v>6.3</v>
      </c>
      <c r="QE13" s="599">
        <v>6</v>
      </c>
      <c r="QF13" s="599"/>
      <c r="QG13" s="17">
        <f t="shared" si="266"/>
        <v>6.1</v>
      </c>
      <c r="QH13" s="18">
        <f t="shared" si="267"/>
        <v>6.1</v>
      </c>
      <c r="QI13" s="1028" t="str">
        <f t="shared" si="268"/>
        <v>6.1</v>
      </c>
      <c r="QJ13" s="22" t="str">
        <f t="shared" si="269"/>
        <v>C</v>
      </c>
      <c r="QK13" s="20">
        <f t="shared" si="270"/>
        <v>2</v>
      </c>
      <c r="QL13" s="20" t="str">
        <f t="shared" si="271"/>
        <v>2.0</v>
      </c>
      <c r="QM13" s="46">
        <v>2</v>
      </c>
      <c r="QN13" s="416">
        <v>2</v>
      </c>
      <c r="QO13" s="417">
        <v>7.4</v>
      </c>
      <c r="QP13" s="65">
        <v>6</v>
      </c>
      <c r="QQ13" s="65"/>
      <c r="QR13" s="17">
        <f t="shared" si="272"/>
        <v>6.6</v>
      </c>
      <c r="QS13" s="18">
        <f t="shared" si="273"/>
        <v>6.6</v>
      </c>
      <c r="QT13" s="1028" t="str">
        <f t="shared" si="274"/>
        <v>6.6</v>
      </c>
      <c r="QU13" s="22" t="str">
        <f t="shared" si="275"/>
        <v>C+</v>
      </c>
      <c r="QV13" s="20">
        <f t="shared" si="276"/>
        <v>2.5</v>
      </c>
      <c r="QW13" s="20" t="str">
        <f t="shared" si="277"/>
        <v>2.5</v>
      </c>
      <c r="QX13" s="46">
        <v>2</v>
      </c>
      <c r="QY13" s="416">
        <v>2</v>
      </c>
      <c r="QZ13" s="417">
        <v>6.5</v>
      </c>
      <c r="RA13" s="599">
        <v>5</v>
      </c>
      <c r="RB13" s="599"/>
      <c r="RC13" s="17">
        <f t="shared" si="278"/>
        <v>5.6</v>
      </c>
      <c r="RD13" s="18">
        <f t="shared" si="279"/>
        <v>5.6</v>
      </c>
      <c r="RE13" s="323" t="str">
        <f t="shared" si="280"/>
        <v>5.6</v>
      </c>
      <c r="RF13" s="22" t="str">
        <f t="shared" si="281"/>
        <v>C</v>
      </c>
      <c r="RG13" s="20">
        <f t="shared" si="282"/>
        <v>2</v>
      </c>
      <c r="RH13" s="20" t="str">
        <f t="shared" si="283"/>
        <v>2.0</v>
      </c>
      <c r="RI13" s="46">
        <v>2</v>
      </c>
      <c r="RJ13" s="416">
        <v>2</v>
      </c>
      <c r="RK13" s="660">
        <v>7.5</v>
      </c>
      <c r="RL13" s="65">
        <v>6</v>
      </c>
      <c r="RM13" s="65"/>
      <c r="RN13" s="17">
        <f t="shared" si="284"/>
        <v>6.6</v>
      </c>
      <c r="RO13" s="18">
        <f t="shared" si="285"/>
        <v>6.6</v>
      </c>
      <c r="RP13" s="323" t="str">
        <f t="shared" si="286"/>
        <v>6.6</v>
      </c>
      <c r="RQ13" s="22" t="str">
        <f t="shared" si="287"/>
        <v>C+</v>
      </c>
      <c r="RR13" s="20">
        <f t="shared" si="288"/>
        <v>2.5</v>
      </c>
      <c r="RS13" s="20" t="str">
        <f t="shared" si="289"/>
        <v>2.5</v>
      </c>
      <c r="RT13" s="46">
        <v>2</v>
      </c>
      <c r="RU13" s="416">
        <v>2</v>
      </c>
      <c r="RV13" s="585">
        <v>8</v>
      </c>
      <c r="RW13" s="599">
        <v>7</v>
      </c>
      <c r="RX13" s="599"/>
      <c r="RY13" s="17">
        <f t="shared" si="290"/>
        <v>7.4</v>
      </c>
      <c r="RZ13" s="18">
        <f t="shared" si="291"/>
        <v>7.4</v>
      </c>
      <c r="SA13" s="323" t="str">
        <f t="shared" si="292"/>
        <v>7.4</v>
      </c>
      <c r="SB13" s="22" t="str">
        <f t="shared" si="293"/>
        <v>B</v>
      </c>
      <c r="SC13" s="20">
        <f t="shared" si="294"/>
        <v>3</v>
      </c>
      <c r="SD13" s="20" t="str">
        <f t="shared" si="295"/>
        <v>3.0</v>
      </c>
      <c r="SE13" s="46">
        <v>4</v>
      </c>
      <c r="SF13" s="416">
        <v>4</v>
      </c>
      <c r="SG13" s="515">
        <f t="shared" si="296"/>
        <v>18</v>
      </c>
      <c r="SH13" s="35">
        <f t="shared" si="297"/>
        <v>2.7222222222222223</v>
      </c>
      <c r="SI13" s="36" t="str">
        <f t="shared" si="298"/>
        <v>2.72</v>
      </c>
      <c r="SJ13" s="65" t="str">
        <f t="shared" si="299"/>
        <v>Lên lớp</v>
      </c>
      <c r="SK13" s="501">
        <f t="shared" si="300"/>
        <v>92</v>
      </c>
      <c r="SL13" s="35">
        <f t="shared" si="102"/>
        <v>2.5380434782608696</v>
      </c>
      <c r="SM13" s="36" t="str">
        <f t="shared" si="301"/>
        <v>2.54</v>
      </c>
      <c r="SN13" s="799">
        <f t="shared" si="302"/>
        <v>18</v>
      </c>
      <c r="SO13" s="1105">
        <f t="shared" si="303"/>
        <v>6.9</v>
      </c>
      <c r="SP13" s="800">
        <f t="shared" si="304"/>
        <v>2.7222222222222223</v>
      </c>
      <c r="SQ13" s="801">
        <f t="shared" si="305"/>
        <v>92</v>
      </c>
      <c r="SR13" s="1107">
        <f t="shared" si="306"/>
        <v>6.7217391304347824</v>
      </c>
      <c r="SS13" s="802">
        <f t="shared" si="307"/>
        <v>2.5380434782608696</v>
      </c>
      <c r="ST13" s="65" t="str">
        <f t="shared" si="308"/>
        <v>Lên lớp</v>
      </c>
      <c r="SU13" s="454"/>
      <c r="SV13" s="585">
        <v>7.8</v>
      </c>
      <c r="SW13" s="588">
        <v>8.5</v>
      </c>
      <c r="SX13" s="1183">
        <f t="shared" si="309"/>
        <v>8.1999999999999993</v>
      </c>
      <c r="SY13" s="337">
        <v>7.4</v>
      </c>
      <c r="SZ13" s="1145">
        <f t="shared" si="310"/>
        <v>7.7</v>
      </c>
      <c r="TA13" s="1189" t="str">
        <f t="shared" si="311"/>
        <v>7.7</v>
      </c>
      <c r="TB13" s="1147" t="str">
        <f t="shared" si="312"/>
        <v>B</v>
      </c>
      <c r="TC13" s="1149">
        <f t="shared" si="313"/>
        <v>3</v>
      </c>
      <c r="TD13" s="1149" t="str">
        <f t="shared" si="314"/>
        <v>3.0</v>
      </c>
      <c r="TE13" s="1151">
        <v>5</v>
      </c>
      <c r="TF13" s="416">
        <v>5</v>
      </c>
      <c r="TG13" s="289">
        <f t="shared" si="315"/>
        <v>5</v>
      </c>
      <c r="TH13" s="35">
        <f t="shared" si="316"/>
        <v>3</v>
      </c>
      <c r="TI13" s="36" t="str">
        <f t="shared" si="317"/>
        <v>3.00</v>
      </c>
      <c r="TJ13" s="1163" t="str">
        <f t="shared" si="318"/>
        <v>Lên lớp</v>
      </c>
      <c r="TK13" s="290">
        <f t="shared" si="319"/>
        <v>5</v>
      </c>
      <c r="TL13" s="291">
        <f xml:space="preserve"> (TC13*TF13)/TK13</f>
        <v>3</v>
      </c>
    </row>
    <row r="14" spans="1:533" ht="18.75" customHeight="1">
      <c r="A14" s="108">
        <v>18</v>
      </c>
      <c r="B14" s="127" t="s">
        <v>251</v>
      </c>
      <c r="C14" s="59" t="s">
        <v>296</v>
      </c>
      <c r="D14" s="133" t="s">
        <v>268</v>
      </c>
      <c r="E14" s="134" t="s">
        <v>269</v>
      </c>
      <c r="F14" s="135"/>
      <c r="G14" s="131" t="s">
        <v>216</v>
      </c>
      <c r="H14" s="136" t="s">
        <v>8</v>
      </c>
      <c r="I14" s="781" t="s">
        <v>405</v>
      </c>
      <c r="J14" s="784">
        <v>6.5</v>
      </c>
      <c r="K14" s="1039" t="str">
        <f t="shared" si="0"/>
        <v>6.5</v>
      </c>
      <c r="L14" s="465" t="str">
        <f t="shared" si="1"/>
        <v>C+</v>
      </c>
      <c r="M14" s="466">
        <f t="shared" si="2"/>
        <v>2.5</v>
      </c>
      <c r="N14" s="738">
        <v>7.1</v>
      </c>
      <c r="O14" s="1039" t="str">
        <f t="shared" si="3"/>
        <v>7.1</v>
      </c>
      <c r="P14" s="465" t="str">
        <f t="shared" si="103"/>
        <v>B</v>
      </c>
      <c r="Q14" s="466">
        <f t="shared" si="104"/>
        <v>3</v>
      </c>
      <c r="R14" s="12">
        <v>8</v>
      </c>
      <c r="S14" s="13">
        <v>9</v>
      </c>
      <c r="T14" s="14"/>
      <c r="U14" s="11">
        <f t="shared" si="4"/>
        <v>8.6</v>
      </c>
      <c r="V14" s="16">
        <f t="shared" si="5"/>
        <v>8.6</v>
      </c>
      <c r="W14" s="1039" t="str">
        <f t="shared" si="6"/>
        <v>8.6</v>
      </c>
      <c r="X14" s="22" t="str">
        <f t="shared" si="7"/>
        <v>A</v>
      </c>
      <c r="Y14" s="20">
        <f t="shared" si="8"/>
        <v>4</v>
      </c>
      <c r="Z14" s="39" t="str">
        <f t="shared" si="9"/>
        <v>4.0</v>
      </c>
      <c r="AA14" s="69">
        <v>2</v>
      </c>
      <c r="AB14" s="92">
        <v>2</v>
      </c>
      <c r="AC14" s="12">
        <v>6.2</v>
      </c>
      <c r="AD14" s="13">
        <v>8</v>
      </c>
      <c r="AE14" s="14"/>
      <c r="AF14" s="11">
        <f t="shared" si="10"/>
        <v>7.3</v>
      </c>
      <c r="AG14" s="16">
        <f t="shared" si="11"/>
        <v>7.3</v>
      </c>
      <c r="AH14" s="327" t="str">
        <f t="shared" si="12"/>
        <v>7.3</v>
      </c>
      <c r="AI14" s="22" t="str">
        <f t="shared" si="13"/>
        <v>B</v>
      </c>
      <c r="AJ14" s="20">
        <f t="shared" si="14"/>
        <v>3</v>
      </c>
      <c r="AK14" s="39" t="str">
        <f t="shared" si="15"/>
        <v>3.0</v>
      </c>
      <c r="AL14" s="8">
        <v>3</v>
      </c>
      <c r="AM14" s="92">
        <v>3</v>
      </c>
      <c r="AN14" s="12">
        <v>5.8</v>
      </c>
      <c r="AO14" s="28">
        <v>7</v>
      </c>
      <c r="AP14" s="14"/>
      <c r="AQ14" s="11">
        <f t="shared" si="16"/>
        <v>6.5</v>
      </c>
      <c r="AR14" s="16">
        <f t="shared" si="17"/>
        <v>6.5</v>
      </c>
      <c r="AS14" s="327" t="str">
        <f t="shared" si="105"/>
        <v>6.5</v>
      </c>
      <c r="AT14" s="22" t="str">
        <f t="shared" si="18"/>
        <v>C+</v>
      </c>
      <c r="AU14" s="20">
        <f t="shared" si="19"/>
        <v>2.5</v>
      </c>
      <c r="AV14" s="39" t="str">
        <f t="shared" si="20"/>
        <v>2.5</v>
      </c>
      <c r="AW14" s="8">
        <v>3</v>
      </c>
      <c r="AX14" s="95">
        <v>3</v>
      </c>
      <c r="AY14" s="27">
        <v>5</v>
      </c>
      <c r="AZ14" s="28">
        <v>6</v>
      </c>
      <c r="BA14" s="29"/>
      <c r="BB14" s="11">
        <f t="shared" si="21"/>
        <v>5.6</v>
      </c>
      <c r="BC14" s="16">
        <f t="shared" si="22"/>
        <v>5.6</v>
      </c>
      <c r="BD14" s="327" t="str">
        <f t="shared" si="23"/>
        <v>5.6</v>
      </c>
      <c r="BE14" s="22" t="str">
        <f t="shared" si="24"/>
        <v>C</v>
      </c>
      <c r="BF14" s="20">
        <f t="shared" si="25"/>
        <v>2</v>
      </c>
      <c r="BG14" s="39" t="str">
        <f t="shared" si="26"/>
        <v>2.0</v>
      </c>
      <c r="BH14" s="46">
        <v>3</v>
      </c>
      <c r="BI14" s="92">
        <v>3</v>
      </c>
      <c r="BJ14" s="12">
        <v>7.4</v>
      </c>
      <c r="BK14" s="13">
        <v>8</v>
      </c>
      <c r="BL14" s="14"/>
      <c r="BM14" s="11">
        <f t="shared" si="27"/>
        <v>7.8</v>
      </c>
      <c r="BN14" s="16">
        <f t="shared" si="28"/>
        <v>7.8</v>
      </c>
      <c r="BO14" s="327" t="str">
        <f t="shared" si="29"/>
        <v>7.8</v>
      </c>
      <c r="BP14" s="22" t="str">
        <f t="shared" si="30"/>
        <v>B</v>
      </c>
      <c r="BQ14" s="20">
        <f t="shared" si="31"/>
        <v>3</v>
      </c>
      <c r="BR14" s="39" t="str">
        <f t="shared" si="32"/>
        <v>3.0</v>
      </c>
      <c r="BS14" s="46">
        <v>5</v>
      </c>
      <c r="BT14" s="92">
        <v>5</v>
      </c>
      <c r="BU14" s="289">
        <f t="shared" si="33"/>
        <v>16</v>
      </c>
      <c r="BV14" s="35">
        <f t="shared" si="34"/>
        <v>2.84375</v>
      </c>
      <c r="BW14" s="36" t="str">
        <f t="shared" si="35"/>
        <v>2.84</v>
      </c>
      <c r="BX14" s="37" t="str">
        <f t="shared" si="36"/>
        <v>Lên lớp</v>
      </c>
      <c r="BY14" s="290">
        <f t="shared" si="37"/>
        <v>16</v>
      </c>
      <c r="BZ14" s="291">
        <f t="shared" si="38"/>
        <v>2.84375</v>
      </c>
      <c r="CA14" s="37" t="str">
        <f t="shared" si="39"/>
        <v>Lên lớp</v>
      </c>
      <c r="CB14" s="391"/>
      <c r="CC14" s="417">
        <v>7.5</v>
      </c>
      <c r="CD14" s="337">
        <v>6.7</v>
      </c>
      <c r="CE14" s="45"/>
      <c r="CF14" s="17">
        <f t="shared" si="40"/>
        <v>7</v>
      </c>
      <c r="CG14" s="18">
        <f t="shared" si="41"/>
        <v>7</v>
      </c>
      <c r="CH14" s="323" t="str">
        <f t="shared" si="42"/>
        <v>7.0</v>
      </c>
      <c r="CI14" s="22" t="str">
        <f t="shared" si="43"/>
        <v>B</v>
      </c>
      <c r="CJ14" s="20">
        <f t="shared" si="44"/>
        <v>3</v>
      </c>
      <c r="CK14" s="20" t="str">
        <f t="shared" si="45"/>
        <v>3.0</v>
      </c>
      <c r="CL14" s="46">
        <v>2</v>
      </c>
      <c r="CM14" s="416">
        <v>2</v>
      </c>
      <c r="CN14" s="417">
        <v>5.9</v>
      </c>
      <c r="CO14" s="65">
        <v>5</v>
      </c>
      <c r="CP14" s="45"/>
      <c r="CQ14" s="17">
        <f t="shared" si="46"/>
        <v>5.4</v>
      </c>
      <c r="CR14" s="18">
        <f t="shared" si="47"/>
        <v>5.4</v>
      </c>
      <c r="CS14" s="323" t="str">
        <f t="shared" si="48"/>
        <v>5.4</v>
      </c>
      <c r="CT14" s="22" t="str">
        <f t="shared" si="49"/>
        <v>D+</v>
      </c>
      <c r="CU14" s="20">
        <f t="shared" si="50"/>
        <v>1.5</v>
      </c>
      <c r="CV14" s="20" t="str">
        <f t="shared" si="51"/>
        <v>1.5</v>
      </c>
      <c r="CW14" s="46">
        <v>4</v>
      </c>
      <c r="CX14" s="416">
        <v>4</v>
      </c>
      <c r="CY14" s="417">
        <v>5.4</v>
      </c>
      <c r="CZ14" s="65">
        <v>3</v>
      </c>
      <c r="DA14" s="65"/>
      <c r="DB14" s="17">
        <f t="shared" si="52"/>
        <v>4</v>
      </c>
      <c r="DC14" s="18">
        <f t="shared" si="53"/>
        <v>4</v>
      </c>
      <c r="DD14" s="323" t="str">
        <f t="shared" si="54"/>
        <v>4.0</v>
      </c>
      <c r="DE14" s="22" t="str">
        <f t="shared" si="55"/>
        <v>D</v>
      </c>
      <c r="DF14" s="20">
        <f t="shared" si="56"/>
        <v>1</v>
      </c>
      <c r="DG14" s="20" t="str">
        <f t="shared" si="57"/>
        <v>1.0</v>
      </c>
      <c r="DH14" s="46">
        <v>3</v>
      </c>
      <c r="DI14" s="416">
        <v>3</v>
      </c>
      <c r="DJ14" s="417">
        <v>6.1</v>
      </c>
      <c r="DK14" s="65">
        <v>6</v>
      </c>
      <c r="DL14" s="45"/>
      <c r="DM14" s="17">
        <f t="shared" si="58"/>
        <v>6</v>
      </c>
      <c r="DN14" s="18">
        <f t="shared" si="59"/>
        <v>6</v>
      </c>
      <c r="DO14" s="323" t="str">
        <f t="shared" si="60"/>
        <v>6.0</v>
      </c>
      <c r="DP14" s="22" t="str">
        <f t="shared" si="61"/>
        <v>C</v>
      </c>
      <c r="DQ14" s="20">
        <f t="shared" si="62"/>
        <v>2</v>
      </c>
      <c r="DR14" s="20" t="str">
        <f t="shared" si="63"/>
        <v>2.0</v>
      </c>
      <c r="DS14" s="46">
        <v>3</v>
      </c>
      <c r="DT14" s="416">
        <v>3</v>
      </c>
      <c r="DU14" s="417">
        <v>5.0999999999999996</v>
      </c>
      <c r="DV14" s="86">
        <v>5</v>
      </c>
      <c r="DW14" s="65"/>
      <c r="DX14" s="17">
        <f t="shared" si="64"/>
        <v>5</v>
      </c>
      <c r="DY14" s="18">
        <f t="shared" si="65"/>
        <v>5</v>
      </c>
      <c r="DZ14" s="323" t="str">
        <f t="shared" si="66"/>
        <v>5.0</v>
      </c>
      <c r="EA14" s="22" t="str">
        <f t="shared" si="67"/>
        <v>D+</v>
      </c>
      <c r="EB14" s="20">
        <f t="shared" si="68"/>
        <v>1.5</v>
      </c>
      <c r="EC14" s="20" t="str">
        <f t="shared" si="69"/>
        <v>1.5</v>
      </c>
      <c r="ED14" s="46">
        <v>3</v>
      </c>
      <c r="EE14" s="416">
        <v>3</v>
      </c>
      <c r="EF14" s="417">
        <v>5.9</v>
      </c>
      <c r="EG14" s="65">
        <v>5</v>
      </c>
      <c r="EH14" s="65"/>
      <c r="EI14" s="17">
        <f t="shared" si="70"/>
        <v>5.4</v>
      </c>
      <c r="EJ14" s="18">
        <f t="shared" si="71"/>
        <v>5.4</v>
      </c>
      <c r="EK14" s="323" t="str">
        <f t="shared" si="106"/>
        <v>5.4</v>
      </c>
      <c r="EL14" s="22" t="str">
        <f t="shared" si="72"/>
        <v>D+</v>
      </c>
      <c r="EM14" s="20">
        <f t="shared" si="73"/>
        <v>1.5</v>
      </c>
      <c r="EN14" s="20" t="str">
        <f t="shared" si="74"/>
        <v>1.5</v>
      </c>
      <c r="EO14" s="46">
        <v>2</v>
      </c>
      <c r="EP14" s="416">
        <v>2</v>
      </c>
      <c r="EQ14" s="515">
        <f t="shared" si="75"/>
        <v>17</v>
      </c>
      <c r="ER14" s="35">
        <f t="shared" si="76"/>
        <v>1.6764705882352942</v>
      </c>
      <c r="ES14" s="36" t="str">
        <f t="shared" si="77"/>
        <v>1.68</v>
      </c>
      <c r="ET14" s="86" t="str">
        <f t="shared" si="107"/>
        <v>Lên lớp</v>
      </c>
      <c r="EU14" s="501">
        <f t="shared" si="108"/>
        <v>33</v>
      </c>
      <c r="EV14" s="35">
        <f t="shared" si="109"/>
        <v>2.2424242424242422</v>
      </c>
      <c r="EW14" s="36" t="str">
        <f t="shared" si="110"/>
        <v>2.24</v>
      </c>
      <c r="EX14" s="530">
        <f t="shared" si="111"/>
        <v>33</v>
      </c>
      <c r="EY14" s="502">
        <f t="shared" si="78"/>
        <v>2.2424242424242422</v>
      </c>
      <c r="EZ14" s="503" t="str">
        <f t="shared" si="112"/>
        <v>Lên lớp</v>
      </c>
      <c r="FA14" s="225"/>
      <c r="FB14" s="417">
        <v>7.4</v>
      </c>
      <c r="FC14" s="604">
        <v>0</v>
      </c>
      <c r="FD14" s="599">
        <v>9</v>
      </c>
      <c r="FE14" s="17">
        <f t="shared" si="113"/>
        <v>3</v>
      </c>
      <c r="FF14" s="18">
        <f t="shared" si="114"/>
        <v>8.4</v>
      </c>
      <c r="FG14" s="1028" t="str">
        <f t="shared" si="115"/>
        <v>8.4</v>
      </c>
      <c r="FH14" s="22" t="str">
        <f t="shared" si="116"/>
        <v>B+</v>
      </c>
      <c r="FI14" s="20">
        <f t="shared" si="117"/>
        <v>3.5</v>
      </c>
      <c r="FJ14" s="20" t="str">
        <f t="shared" si="118"/>
        <v>3.5</v>
      </c>
      <c r="FK14" s="46">
        <v>4</v>
      </c>
      <c r="FL14" s="97">
        <v>4</v>
      </c>
      <c r="FM14" s="406">
        <v>5</v>
      </c>
      <c r="FN14" s="65">
        <v>4</v>
      </c>
      <c r="FO14" s="65"/>
      <c r="FP14" s="17">
        <f t="shared" si="119"/>
        <v>4.4000000000000004</v>
      </c>
      <c r="FQ14" s="18">
        <f t="shared" si="120"/>
        <v>4.4000000000000004</v>
      </c>
      <c r="FR14" s="323" t="str">
        <f t="shared" si="121"/>
        <v>4.4</v>
      </c>
      <c r="FS14" s="22" t="str">
        <f t="shared" si="122"/>
        <v>D</v>
      </c>
      <c r="FT14" s="20">
        <f t="shared" si="123"/>
        <v>1</v>
      </c>
      <c r="FU14" s="20" t="str">
        <f t="shared" si="124"/>
        <v>1.0</v>
      </c>
      <c r="FV14" s="46">
        <v>2</v>
      </c>
      <c r="FW14" s="416">
        <v>2</v>
      </c>
      <c r="FX14" s="417">
        <v>7.7</v>
      </c>
      <c r="FY14" s="65">
        <v>8</v>
      </c>
      <c r="FZ14" s="65"/>
      <c r="GA14" s="17">
        <f t="shared" si="125"/>
        <v>7.9</v>
      </c>
      <c r="GB14" s="18">
        <f t="shared" si="126"/>
        <v>7.9</v>
      </c>
      <c r="GC14" s="1028" t="str">
        <f t="shared" si="127"/>
        <v>7.9</v>
      </c>
      <c r="GD14" s="22" t="str">
        <f t="shared" si="128"/>
        <v>B</v>
      </c>
      <c r="GE14" s="20">
        <f t="shared" si="129"/>
        <v>3</v>
      </c>
      <c r="GF14" s="20" t="str">
        <f t="shared" si="130"/>
        <v>3.0</v>
      </c>
      <c r="GG14" s="46">
        <v>2</v>
      </c>
      <c r="GH14" s="416">
        <v>2</v>
      </c>
      <c r="GI14" s="417">
        <v>8</v>
      </c>
      <c r="GJ14" s="599">
        <v>5</v>
      </c>
      <c r="GK14" s="599"/>
      <c r="GL14" s="17">
        <f t="shared" si="131"/>
        <v>6.2</v>
      </c>
      <c r="GM14" s="18">
        <f t="shared" si="132"/>
        <v>6.2</v>
      </c>
      <c r="GN14" s="1028" t="str">
        <f t="shared" si="133"/>
        <v>6.2</v>
      </c>
      <c r="GO14" s="22" t="str">
        <f t="shared" si="134"/>
        <v>C</v>
      </c>
      <c r="GP14" s="20">
        <f t="shared" si="135"/>
        <v>2</v>
      </c>
      <c r="GQ14" s="20" t="str">
        <f t="shared" si="136"/>
        <v>2.0</v>
      </c>
      <c r="GR14" s="46">
        <v>2</v>
      </c>
      <c r="GS14" s="416">
        <v>2</v>
      </c>
      <c r="GT14" s="660">
        <v>8.4</v>
      </c>
      <c r="GU14" s="599">
        <v>3</v>
      </c>
      <c r="GV14" s="599"/>
      <c r="GW14" s="17">
        <f t="shared" si="137"/>
        <v>5.2</v>
      </c>
      <c r="GX14" s="18">
        <f t="shared" si="138"/>
        <v>5.2</v>
      </c>
      <c r="GY14" s="1028" t="str">
        <f t="shared" si="139"/>
        <v>5.2</v>
      </c>
      <c r="GZ14" s="22" t="str">
        <f t="shared" si="140"/>
        <v>D+</v>
      </c>
      <c r="HA14" s="20">
        <f t="shared" si="141"/>
        <v>1.5</v>
      </c>
      <c r="HB14" s="20" t="str">
        <f t="shared" si="142"/>
        <v>1.5</v>
      </c>
      <c r="HC14" s="46">
        <v>2</v>
      </c>
      <c r="HD14" s="416">
        <v>2</v>
      </c>
      <c r="HE14" s="417">
        <v>5.2</v>
      </c>
      <c r="HF14" s="599">
        <v>8</v>
      </c>
      <c r="HG14" s="599"/>
      <c r="HH14" s="17">
        <f t="shared" si="143"/>
        <v>6.9</v>
      </c>
      <c r="HI14" s="18">
        <f t="shared" si="144"/>
        <v>6.9</v>
      </c>
      <c r="HJ14" s="323" t="str">
        <f t="shared" si="145"/>
        <v>6.9</v>
      </c>
      <c r="HK14" s="22" t="str">
        <f t="shared" si="146"/>
        <v>C+</v>
      </c>
      <c r="HL14" s="20">
        <f t="shared" si="147"/>
        <v>2.5</v>
      </c>
      <c r="HM14" s="20" t="str">
        <f t="shared" si="148"/>
        <v>2.5</v>
      </c>
      <c r="HN14" s="46">
        <v>3</v>
      </c>
      <c r="HO14" s="416">
        <v>3</v>
      </c>
      <c r="HP14" s="417">
        <v>7</v>
      </c>
      <c r="HQ14" s="599">
        <v>7</v>
      </c>
      <c r="HR14" s="599"/>
      <c r="HS14" s="17">
        <f t="shared" si="149"/>
        <v>7</v>
      </c>
      <c r="HT14" s="18">
        <f t="shared" si="150"/>
        <v>7</v>
      </c>
      <c r="HU14" s="323" t="str">
        <f t="shared" si="151"/>
        <v>7.0</v>
      </c>
      <c r="HV14" s="22" t="str">
        <f t="shared" si="152"/>
        <v>B</v>
      </c>
      <c r="HW14" s="20">
        <f t="shared" si="153"/>
        <v>3</v>
      </c>
      <c r="HX14" s="20" t="str">
        <f t="shared" si="154"/>
        <v>3.0</v>
      </c>
      <c r="HY14" s="46">
        <v>2</v>
      </c>
      <c r="HZ14" s="416">
        <v>2</v>
      </c>
      <c r="IA14" s="417">
        <v>6.6</v>
      </c>
      <c r="IB14" s="599">
        <v>2</v>
      </c>
      <c r="IC14" s="599">
        <v>5</v>
      </c>
      <c r="ID14" s="17">
        <f t="shared" si="155"/>
        <v>3.8</v>
      </c>
      <c r="IE14" s="18">
        <f t="shared" si="156"/>
        <v>5.6</v>
      </c>
      <c r="IF14" s="323" t="str">
        <f t="shared" si="157"/>
        <v>5.6</v>
      </c>
      <c r="IG14" s="22" t="str">
        <f t="shared" si="158"/>
        <v>C</v>
      </c>
      <c r="IH14" s="20">
        <f t="shared" si="159"/>
        <v>2</v>
      </c>
      <c r="II14" s="20" t="str">
        <f t="shared" si="160"/>
        <v>2.0</v>
      </c>
      <c r="IJ14" s="46">
        <v>3</v>
      </c>
      <c r="IK14" s="416">
        <v>3</v>
      </c>
      <c r="IL14" s="1082">
        <v>6.8</v>
      </c>
      <c r="IM14" s="603">
        <v>6</v>
      </c>
      <c r="IN14" s="602"/>
      <c r="IO14" s="685">
        <f t="shared" si="161"/>
        <v>6.3</v>
      </c>
      <c r="IP14" s="686">
        <f t="shared" si="162"/>
        <v>6.3</v>
      </c>
      <c r="IQ14" s="1073" t="str">
        <f t="shared" si="163"/>
        <v>6.3</v>
      </c>
      <c r="IR14" s="22" t="str">
        <f t="shared" si="164"/>
        <v>C</v>
      </c>
      <c r="IS14" s="20">
        <f t="shared" si="165"/>
        <v>2</v>
      </c>
      <c r="IT14" s="20" t="str">
        <f t="shared" si="166"/>
        <v>2.0</v>
      </c>
      <c r="IU14" s="46">
        <v>1</v>
      </c>
      <c r="IV14" s="416">
        <v>1</v>
      </c>
      <c r="IW14" s="1167">
        <f t="shared" si="167"/>
        <v>5.8</v>
      </c>
      <c r="IX14" s="22" t="str">
        <f t="shared" si="168"/>
        <v>C</v>
      </c>
      <c r="IY14" s="20">
        <f t="shared" si="169"/>
        <v>2</v>
      </c>
      <c r="IZ14" s="20" t="str">
        <f t="shared" si="170"/>
        <v>2.0</v>
      </c>
      <c r="JA14" s="743">
        <v>4</v>
      </c>
      <c r="JB14" s="416">
        <v>4</v>
      </c>
      <c r="JC14" s="585">
        <v>7</v>
      </c>
      <c r="JD14" s="65">
        <v>8</v>
      </c>
      <c r="JE14" s="65"/>
      <c r="JF14" s="17">
        <f t="shared" si="171"/>
        <v>7.6</v>
      </c>
      <c r="JG14" s="18">
        <f t="shared" si="172"/>
        <v>7.6</v>
      </c>
      <c r="JH14" s="1028" t="str">
        <f t="shared" si="173"/>
        <v>7.6</v>
      </c>
      <c r="JI14" s="22" t="str">
        <f t="shared" si="174"/>
        <v>B</v>
      </c>
      <c r="JJ14" s="20">
        <f t="shared" si="175"/>
        <v>3</v>
      </c>
      <c r="JK14" s="20" t="str">
        <f t="shared" si="176"/>
        <v>3.0</v>
      </c>
      <c r="JL14" s="46">
        <v>2</v>
      </c>
      <c r="JM14" s="416">
        <v>2</v>
      </c>
      <c r="JN14" s="417">
        <v>7.5</v>
      </c>
      <c r="JO14" s="337">
        <v>7.3</v>
      </c>
      <c r="JP14" s="337"/>
      <c r="JQ14" s="17">
        <f t="shared" si="177"/>
        <v>7.4</v>
      </c>
      <c r="JR14" s="18">
        <f t="shared" si="178"/>
        <v>7.4</v>
      </c>
      <c r="JS14" s="323" t="str">
        <f t="shared" si="81"/>
        <v>7.4</v>
      </c>
      <c r="JT14" s="22" t="str">
        <f t="shared" si="179"/>
        <v>B</v>
      </c>
      <c r="JU14" s="20">
        <f t="shared" si="180"/>
        <v>3</v>
      </c>
      <c r="JV14" s="20" t="str">
        <f t="shared" si="181"/>
        <v>3.0</v>
      </c>
      <c r="JW14" s="46">
        <v>1</v>
      </c>
      <c r="JX14" s="416">
        <v>1</v>
      </c>
      <c r="JY14" s="1167">
        <f t="shared" si="182"/>
        <v>7.1</v>
      </c>
      <c r="JZ14" s="22" t="str">
        <f t="shared" si="183"/>
        <v>B</v>
      </c>
      <c r="KA14" s="20">
        <f t="shared" si="184"/>
        <v>3</v>
      </c>
      <c r="KB14" s="20" t="str">
        <f t="shared" si="185"/>
        <v>3.0</v>
      </c>
      <c r="KC14" s="743">
        <v>3</v>
      </c>
      <c r="KD14" s="416">
        <v>3</v>
      </c>
      <c r="KE14" s="515">
        <f t="shared" si="85"/>
        <v>24</v>
      </c>
      <c r="KF14" s="35">
        <f t="shared" si="86"/>
        <v>2.4791666666666665</v>
      </c>
      <c r="KG14" s="36" t="str">
        <f t="shared" si="186"/>
        <v>2.48</v>
      </c>
      <c r="KH14" s="37" t="str">
        <f t="shared" si="187"/>
        <v>Lên lớp</v>
      </c>
      <c r="KI14" s="501">
        <f t="shared" si="87"/>
        <v>57</v>
      </c>
      <c r="KJ14" s="690">
        <f t="shared" si="88"/>
        <v>2.3421052631578947</v>
      </c>
      <c r="KK14" s="36" t="str">
        <f t="shared" si="188"/>
        <v>2.34</v>
      </c>
      <c r="KL14" s="290">
        <f t="shared" si="89"/>
        <v>24</v>
      </c>
      <c r="KM14" s="291">
        <f t="shared" si="90"/>
        <v>2.4791666666666665</v>
      </c>
      <c r="KN14" s="679">
        <f t="shared" si="91"/>
        <v>57</v>
      </c>
      <c r="KO14" s="680">
        <f t="shared" si="92"/>
        <v>2.3421052631578947</v>
      </c>
      <c r="KP14" s="37" t="str">
        <f t="shared" si="189"/>
        <v>Lên lớp</v>
      </c>
      <c r="KR14" s="417">
        <v>7</v>
      </c>
      <c r="KS14" s="65">
        <v>7</v>
      </c>
      <c r="KT14" s="65"/>
      <c r="KU14" s="17">
        <f t="shared" si="190"/>
        <v>7</v>
      </c>
      <c r="KV14" s="18">
        <f t="shared" si="191"/>
        <v>7</v>
      </c>
      <c r="KW14" s="1028" t="str">
        <f t="shared" si="192"/>
        <v>7.0</v>
      </c>
      <c r="KX14" s="22" t="str">
        <f t="shared" si="193"/>
        <v>B</v>
      </c>
      <c r="KY14" s="20">
        <f t="shared" si="194"/>
        <v>3</v>
      </c>
      <c r="KZ14" s="20" t="str">
        <f t="shared" si="195"/>
        <v>3.0</v>
      </c>
      <c r="LA14" s="46">
        <v>2</v>
      </c>
      <c r="LB14" s="416">
        <v>2</v>
      </c>
      <c r="LC14" s="417">
        <v>7</v>
      </c>
      <c r="LD14" s="65">
        <v>6</v>
      </c>
      <c r="LE14" s="65"/>
      <c r="LF14" s="17">
        <f t="shared" si="196"/>
        <v>6.4</v>
      </c>
      <c r="LG14" s="18">
        <f t="shared" si="197"/>
        <v>6.4</v>
      </c>
      <c r="LH14" s="323" t="str">
        <f t="shared" si="198"/>
        <v>6.4</v>
      </c>
      <c r="LI14" s="22" t="str">
        <f t="shared" si="199"/>
        <v>C</v>
      </c>
      <c r="LJ14" s="20">
        <f t="shared" si="200"/>
        <v>2</v>
      </c>
      <c r="LK14" s="20" t="str">
        <f t="shared" si="201"/>
        <v>2.0</v>
      </c>
      <c r="LL14" s="46">
        <v>1</v>
      </c>
      <c r="LM14" s="95">
        <v>1</v>
      </c>
      <c r="LN14" s="1167">
        <f t="shared" si="202"/>
        <v>6.8</v>
      </c>
      <c r="LO14" s="22" t="str">
        <f t="shared" si="203"/>
        <v>C+</v>
      </c>
      <c r="LP14" s="20">
        <f t="shared" si="204"/>
        <v>2.5</v>
      </c>
      <c r="LQ14" s="20" t="str">
        <f t="shared" si="205"/>
        <v>2.5</v>
      </c>
      <c r="LR14" s="743">
        <v>3</v>
      </c>
      <c r="LS14" s="416">
        <v>3</v>
      </c>
      <c r="LT14" s="17">
        <v>7.2</v>
      </c>
      <c r="LU14" s="65">
        <v>6</v>
      </c>
      <c r="LV14" s="65"/>
      <c r="LW14" s="17">
        <f t="shared" si="206"/>
        <v>6.5</v>
      </c>
      <c r="LX14" s="18">
        <f t="shared" si="207"/>
        <v>6.5</v>
      </c>
      <c r="LY14" s="1028" t="str">
        <f t="shared" si="208"/>
        <v>6.5</v>
      </c>
      <c r="LZ14" s="22" t="str">
        <f t="shared" si="209"/>
        <v>C+</v>
      </c>
      <c r="MA14" s="20">
        <f t="shared" si="210"/>
        <v>2.5</v>
      </c>
      <c r="MB14" s="20" t="str">
        <f t="shared" si="211"/>
        <v>2.5</v>
      </c>
      <c r="MC14" s="46">
        <v>2</v>
      </c>
      <c r="MD14" s="416">
        <v>2</v>
      </c>
      <c r="ME14" s="417">
        <v>7.4</v>
      </c>
      <c r="MF14" s="65">
        <v>7</v>
      </c>
      <c r="MG14" s="65"/>
      <c r="MH14" s="17">
        <f t="shared" si="212"/>
        <v>7.2</v>
      </c>
      <c r="MI14" s="18">
        <f t="shared" si="213"/>
        <v>7.2</v>
      </c>
      <c r="MJ14" s="1028" t="str">
        <f t="shared" si="214"/>
        <v>7.2</v>
      </c>
      <c r="MK14" s="22" t="str">
        <f t="shared" si="215"/>
        <v>B</v>
      </c>
      <c r="ML14" s="20">
        <f t="shared" si="216"/>
        <v>3</v>
      </c>
      <c r="MM14" s="20" t="str">
        <f t="shared" si="217"/>
        <v>3.0</v>
      </c>
      <c r="MN14" s="46">
        <v>3</v>
      </c>
      <c r="MO14" s="416">
        <v>3</v>
      </c>
      <c r="MP14" s="660">
        <v>6.1</v>
      </c>
      <c r="MQ14" s="65">
        <v>6</v>
      </c>
      <c r="MR14" s="65"/>
      <c r="MS14" s="17">
        <f t="shared" si="218"/>
        <v>6</v>
      </c>
      <c r="MT14" s="18">
        <f t="shared" si="219"/>
        <v>6</v>
      </c>
      <c r="MU14" s="1028" t="str">
        <f t="shared" si="220"/>
        <v>6.0</v>
      </c>
      <c r="MV14" s="22" t="str">
        <f t="shared" si="221"/>
        <v>C</v>
      </c>
      <c r="MW14" s="20">
        <f t="shared" si="222"/>
        <v>2</v>
      </c>
      <c r="MX14" s="20" t="str">
        <f t="shared" si="223"/>
        <v>2.0</v>
      </c>
      <c r="MY14" s="46">
        <v>3</v>
      </c>
      <c r="MZ14" s="416">
        <v>3</v>
      </c>
      <c r="NA14" s="417">
        <v>5.5</v>
      </c>
      <c r="NB14" s="65">
        <v>5</v>
      </c>
      <c r="NC14" s="65"/>
      <c r="ND14" s="17">
        <f t="shared" si="224"/>
        <v>5.2</v>
      </c>
      <c r="NE14" s="18">
        <f t="shared" si="225"/>
        <v>5.2</v>
      </c>
      <c r="NF14" s="323" t="str">
        <f t="shared" si="226"/>
        <v>5.2</v>
      </c>
      <c r="NG14" s="22" t="str">
        <f t="shared" si="227"/>
        <v>D+</v>
      </c>
      <c r="NH14" s="20">
        <f t="shared" si="228"/>
        <v>1.5</v>
      </c>
      <c r="NI14" s="20" t="str">
        <f t="shared" si="229"/>
        <v>1.5</v>
      </c>
      <c r="NJ14" s="46">
        <v>1</v>
      </c>
      <c r="NK14" s="416">
        <v>1</v>
      </c>
      <c r="NL14" s="1167">
        <f t="shared" si="230"/>
        <v>5.8</v>
      </c>
      <c r="NM14" s="22" t="str">
        <f t="shared" si="231"/>
        <v>C</v>
      </c>
      <c r="NN14" s="20">
        <f t="shared" si="232"/>
        <v>2</v>
      </c>
      <c r="NO14" s="20" t="str">
        <f t="shared" si="233"/>
        <v>2.0</v>
      </c>
      <c r="NP14" s="743">
        <v>4</v>
      </c>
      <c r="NQ14" s="416">
        <v>4</v>
      </c>
      <c r="NR14" s="417">
        <v>7.9</v>
      </c>
      <c r="NS14" s="65">
        <v>5</v>
      </c>
      <c r="NT14" s="65"/>
      <c r="NU14" s="17">
        <f t="shared" si="234"/>
        <v>6.2</v>
      </c>
      <c r="NV14" s="18">
        <f t="shared" si="235"/>
        <v>6.2</v>
      </c>
      <c r="NW14" s="1028" t="str">
        <f t="shared" si="236"/>
        <v>6.2</v>
      </c>
      <c r="NX14" s="22" t="str">
        <f t="shared" si="237"/>
        <v>C</v>
      </c>
      <c r="NY14" s="20">
        <f t="shared" si="238"/>
        <v>2</v>
      </c>
      <c r="NZ14" s="20" t="str">
        <f t="shared" si="239"/>
        <v>2.0</v>
      </c>
      <c r="OA14" s="46">
        <v>4</v>
      </c>
      <c r="OB14" s="416">
        <v>4</v>
      </c>
      <c r="OC14" s="417">
        <v>8</v>
      </c>
      <c r="OD14" s="65">
        <v>8</v>
      </c>
      <c r="OE14" s="65"/>
      <c r="OF14" s="17">
        <f t="shared" si="240"/>
        <v>8</v>
      </c>
      <c r="OG14" s="18">
        <f t="shared" si="241"/>
        <v>8</v>
      </c>
      <c r="OH14" s="323" t="str">
        <f t="shared" si="242"/>
        <v>8.0</v>
      </c>
      <c r="OI14" s="22" t="str">
        <f t="shared" si="243"/>
        <v>B+</v>
      </c>
      <c r="OJ14" s="20">
        <f t="shared" si="244"/>
        <v>3.5</v>
      </c>
      <c r="OK14" s="20" t="str">
        <f t="shared" si="245"/>
        <v>3.5</v>
      </c>
      <c r="OL14" s="46">
        <v>1</v>
      </c>
      <c r="OM14" s="95">
        <v>1</v>
      </c>
      <c r="ON14" s="1175">
        <f t="shared" si="246"/>
        <v>6.9</v>
      </c>
      <c r="OO14" s="22" t="str">
        <f t="shared" si="247"/>
        <v>C+</v>
      </c>
      <c r="OP14" s="20">
        <f t="shared" si="248"/>
        <v>2.5</v>
      </c>
      <c r="OQ14" s="20" t="str">
        <f t="shared" si="249"/>
        <v>2.5</v>
      </c>
      <c r="OR14" s="743">
        <v>5</v>
      </c>
      <c r="OS14" s="97">
        <v>5</v>
      </c>
      <c r="OT14" s="263">
        <f t="shared" si="93"/>
        <v>17</v>
      </c>
      <c r="OU14" s="35">
        <f t="shared" si="94"/>
        <v>2.4117647058823528</v>
      </c>
      <c r="OV14" s="36" t="str">
        <f t="shared" si="250"/>
        <v>2.41</v>
      </c>
      <c r="OW14" s="65" t="str">
        <f t="shared" si="251"/>
        <v>Lên lớp</v>
      </c>
      <c r="OX14" s="501">
        <f t="shared" si="95"/>
        <v>74</v>
      </c>
      <c r="OY14" s="35">
        <f t="shared" si="96"/>
        <v>2.3581081081081079</v>
      </c>
      <c r="OZ14" s="36" t="str">
        <f t="shared" si="252"/>
        <v>2.36</v>
      </c>
      <c r="PA14" s="799">
        <f t="shared" si="97"/>
        <v>17</v>
      </c>
      <c r="PB14" s="800">
        <f t="shared" si="98"/>
        <v>2.4117647058823528</v>
      </c>
      <c r="PC14" s="801">
        <f t="shared" si="99"/>
        <v>74</v>
      </c>
      <c r="PD14" s="1031">
        <f t="shared" si="100"/>
        <v>6.4621621621621612</v>
      </c>
      <c r="PE14" s="802">
        <f t="shared" si="101"/>
        <v>2.3581081081081079</v>
      </c>
      <c r="PF14" s="65" t="str">
        <f t="shared" si="253"/>
        <v>Lên lớp</v>
      </c>
      <c r="PG14" s="225"/>
      <c r="PH14" s="417">
        <v>7.8</v>
      </c>
      <c r="PI14" s="599">
        <v>6</v>
      </c>
      <c r="PJ14" s="599"/>
      <c r="PK14" s="17">
        <f t="shared" si="254"/>
        <v>6.7</v>
      </c>
      <c r="PL14" s="18">
        <f t="shared" si="255"/>
        <v>6.7</v>
      </c>
      <c r="PM14" s="1028" t="str">
        <f t="shared" si="256"/>
        <v>6.7</v>
      </c>
      <c r="PN14" s="22" t="str">
        <f t="shared" si="257"/>
        <v>C+</v>
      </c>
      <c r="PO14" s="20">
        <f t="shared" si="258"/>
        <v>2.5</v>
      </c>
      <c r="PP14" s="20" t="str">
        <f t="shared" si="259"/>
        <v>2.5</v>
      </c>
      <c r="PQ14" s="46">
        <v>4</v>
      </c>
      <c r="PR14" s="416">
        <v>4</v>
      </c>
      <c r="PS14" s="417">
        <v>7.7</v>
      </c>
      <c r="PT14" s="65">
        <v>8</v>
      </c>
      <c r="PU14" s="65"/>
      <c r="PV14" s="17">
        <f t="shared" si="260"/>
        <v>7.9</v>
      </c>
      <c r="PW14" s="18">
        <f t="shared" si="261"/>
        <v>7.9</v>
      </c>
      <c r="PX14" s="1028" t="str">
        <f t="shared" si="262"/>
        <v>7.9</v>
      </c>
      <c r="PY14" s="22" t="str">
        <f t="shared" si="263"/>
        <v>B</v>
      </c>
      <c r="PZ14" s="20">
        <f t="shared" si="264"/>
        <v>3</v>
      </c>
      <c r="QA14" s="20" t="str">
        <f t="shared" si="265"/>
        <v>3.0</v>
      </c>
      <c r="QB14" s="46">
        <v>2</v>
      </c>
      <c r="QC14" s="416">
        <v>2</v>
      </c>
      <c r="QD14" s="417">
        <v>6.7</v>
      </c>
      <c r="QE14" s="599">
        <v>7</v>
      </c>
      <c r="QF14" s="599"/>
      <c r="QG14" s="17">
        <f t="shared" si="266"/>
        <v>6.9</v>
      </c>
      <c r="QH14" s="18">
        <f t="shared" si="267"/>
        <v>6.9</v>
      </c>
      <c r="QI14" s="1028" t="str">
        <f t="shared" si="268"/>
        <v>6.9</v>
      </c>
      <c r="QJ14" s="22" t="str">
        <f t="shared" si="269"/>
        <v>C+</v>
      </c>
      <c r="QK14" s="20">
        <f t="shared" si="270"/>
        <v>2.5</v>
      </c>
      <c r="QL14" s="20" t="str">
        <f t="shared" si="271"/>
        <v>2.5</v>
      </c>
      <c r="QM14" s="46">
        <v>2</v>
      </c>
      <c r="QN14" s="416">
        <v>2</v>
      </c>
      <c r="QO14" s="417">
        <v>7.6</v>
      </c>
      <c r="QP14" s="65">
        <v>5</v>
      </c>
      <c r="QQ14" s="65"/>
      <c r="QR14" s="17">
        <f t="shared" si="272"/>
        <v>6</v>
      </c>
      <c r="QS14" s="18">
        <f t="shared" si="273"/>
        <v>6</v>
      </c>
      <c r="QT14" s="1028" t="str">
        <f t="shared" si="274"/>
        <v>6.0</v>
      </c>
      <c r="QU14" s="22" t="str">
        <f t="shared" si="275"/>
        <v>C</v>
      </c>
      <c r="QV14" s="20">
        <f t="shared" si="276"/>
        <v>2</v>
      </c>
      <c r="QW14" s="20" t="str">
        <f t="shared" si="277"/>
        <v>2.0</v>
      </c>
      <c r="QX14" s="46">
        <v>2</v>
      </c>
      <c r="QY14" s="416">
        <v>2</v>
      </c>
      <c r="QZ14" s="417">
        <v>7.5</v>
      </c>
      <c r="RA14" s="599">
        <v>7</v>
      </c>
      <c r="RB14" s="599"/>
      <c r="RC14" s="17">
        <f t="shared" si="278"/>
        <v>7.2</v>
      </c>
      <c r="RD14" s="18">
        <f t="shared" si="279"/>
        <v>7.2</v>
      </c>
      <c r="RE14" s="323" t="str">
        <f t="shared" si="280"/>
        <v>7.2</v>
      </c>
      <c r="RF14" s="22" t="str">
        <f t="shared" si="281"/>
        <v>B</v>
      </c>
      <c r="RG14" s="20">
        <f t="shared" si="282"/>
        <v>3</v>
      </c>
      <c r="RH14" s="20" t="str">
        <f t="shared" si="283"/>
        <v>3.0</v>
      </c>
      <c r="RI14" s="46">
        <v>2</v>
      </c>
      <c r="RJ14" s="416">
        <v>2</v>
      </c>
      <c r="RK14" s="660">
        <v>7.8</v>
      </c>
      <c r="RL14" s="65">
        <v>6</v>
      </c>
      <c r="RM14" s="65"/>
      <c r="RN14" s="17">
        <f t="shared" si="284"/>
        <v>6.7</v>
      </c>
      <c r="RO14" s="18">
        <f t="shared" si="285"/>
        <v>6.7</v>
      </c>
      <c r="RP14" s="323" t="str">
        <f t="shared" si="286"/>
        <v>6.7</v>
      </c>
      <c r="RQ14" s="22" t="str">
        <f t="shared" si="287"/>
        <v>C+</v>
      </c>
      <c r="RR14" s="20">
        <f t="shared" si="288"/>
        <v>2.5</v>
      </c>
      <c r="RS14" s="20" t="str">
        <f t="shared" si="289"/>
        <v>2.5</v>
      </c>
      <c r="RT14" s="46">
        <v>2</v>
      </c>
      <c r="RU14" s="416">
        <v>2</v>
      </c>
      <c r="RV14" s="585">
        <v>8</v>
      </c>
      <c r="RW14" s="599">
        <v>6</v>
      </c>
      <c r="RX14" s="599"/>
      <c r="RY14" s="17">
        <f t="shared" si="290"/>
        <v>6.8</v>
      </c>
      <c r="RZ14" s="18">
        <f t="shared" si="291"/>
        <v>6.8</v>
      </c>
      <c r="SA14" s="323" t="str">
        <f t="shared" si="292"/>
        <v>6.8</v>
      </c>
      <c r="SB14" s="22" t="str">
        <f t="shared" si="293"/>
        <v>C+</v>
      </c>
      <c r="SC14" s="20">
        <f t="shared" si="294"/>
        <v>2.5</v>
      </c>
      <c r="SD14" s="20" t="str">
        <f t="shared" si="295"/>
        <v>2.5</v>
      </c>
      <c r="SE14" s="46">
        <v>4</v>
      </c>
      <c r="SF14" s="416">
        <v>4</v>
      </c>
      <c r="SG14" s="515">
        <f t="shared" si="296"/>
        <v>18</v>
      </c>
      <c r="SH14" s="35">
        <f t="shared" si="297"/>
        <v>2.5555555555555554</v>
      </c>
      <c r="SI14" s="36" t="str">
        <f t="shared" si="298"/>
        <v>2.56</v>
      </c>
      <c r="SJ14" s="65" t="str">
        <f t="shared" si="299"/>
        <v>Lên lớp</v>
      </c>
      <c r="SK14" s="501">
        <f t="shared" si="300"/>
        <v>92</v>
      </c>
      <c r="SL14" s="35">
        <f t="shared" si="102"/>
        <v>2.3967391304347827</v>
      </c>
      <c r="SM14" s="36" t="str">
        <f t="shared" si="301"/>
        <v>2.40</v>
      </c>
      <c r="SN14" s="799">
        <f t="shared" si="302"/>
        <v>18</v>
      </c>
      <c r="SO14" s="1105">
        <f t="shared" si="303"/>
        <v>6.8555555555555552</v>
      </c>
      <c r="SP14" s="800">
        <f t="shared" si="304"/>
        <v>2.5555555555555554</v>
      </c>
      <c r="SQ14" s="801">
        <f t="shared" si="305"/>
        <v>92</v>
      </c>
      <c r="SR14" s="1107">
        <f t="shared" si="306"/>
        <v>6.5391304347826074</v>
      </c>
      <c r="SS14" s="802">
        <f t="shared" si="307"/>
        <v>2.3967391304347823</v>
      </c>
      <c r="ST14" s="65" t="str">
        <f t="shared" si="308"/>
        <v>Lên lớp</v>
      </c>
      <c r="SU14" s="454"/>
      <c r="SV14" s="585">
        <v>8</v>
      </c>
      <c r="SW14" s="588">
        <v>8.6999999999999993</v>
      </c>
      <c r="SX14" s="1183">
        <f t="shared" si="309"/>
        <v>8.4</v>
      </c>
      <c r="SY14" s="337">
        <v>7.6</v>
      </c>
      <c r="SZ14" s="1145">
        <f t="shared" si="310"/>
        <v>7.9</v>
      </c>
      <c r="TA14" s="1189" t="str">
        <f t="shared" si="311"/>
        <v>7.9</v>
      </c>
      <c r="TB14" s="1147" t="str">
        <f t="shared" si="312"/>
        <v>B</v>
      </c>
      <c r="TC14" s="1149">
        <f t="shared" si="313"/>
        <v>3</v>
      </c>
      <c r="TD14" s="1149" t="str">
        <f t="shared" si="314"/>
        <v>3.0</v>
      </c>
      <c r="TE14" s="1151">
        <v>5</v>
      </c>
      <c r="TF14" s="416">
        <v>5</v>
      </c>
      <c r="TG14" s="289">
        <f t="shared" si="315"/>
        <v>5</v>
      </c>
      <c r="TH14" s="35">
        <f t="shared" si="316"/>
        <v>3</v>
      </c>
      <c r="TI14" s="36" t="str">
        <f t="shared" si="317"/>
        <v>3.00</v>
      </c>
      <c r="TJ14" s="1163" t="str">
        <f t="shared" si="318"/>
        <v>Lên lớp</v>
      </c>
      <c r="TK14" s="290">
        <f t="shared" si="319"/>
        <v>5</v>
      </c>
      <c r="TL14" s="291">
        <f xml:space="preserve"> (TC14*TF14)/TK14</f>
        <v>3</v>
      </c>
    </row>
    <row r="15" spans="1:533" ht="18.75" customHeight="1">
      <c r="A15" s="313">
        <v>20</v>
      </c>
      <c r="B15" s="313" t="s">
        <v>251</v>
      </c>
      <c r="C15" s="331" t="s">
        <v>298</v>
      </c>
      <c r="D15" s="1186" t="s">
        <v>161</v>
      </c>
      <c r="E15" s="1187" t="s">
        <v>272</v>
      </c>
      <c r="F15" s="125"/>
      <c r="G15" s="136" t="s">
        <v>218</v>
      </c>
      <c r="H15" s="136" t="s">
        <v>8</v>
      </c>
      <c r="I15" s="781" t="s">
        <v>407</v>
      </c>
      <c r="J15" s="784">
        <v>5</v>
      </c>
      <c r="K15" s="1039" t="str">
        <f t="shared" si="0"/>
        <v>5.0</v>
      </c>
      <c r="L15" s="465" t="str">
        <f t="shared" si="1"/>
        <v>D+</v>
      </c>
      <c r="M15" s="466">
        <f t="shared" si="2"/>
        <v>1.5</v>
      </c>
      <c r="N15" s="738">
        <v>6.8</v>
      </c>
      <c r="O15" s="1039" t="str">
        <f t="shared" si="3"/>
        <v>6.8</v>
      </c>
      <c r="P15" s="465" t="str">
        <f t="shared" si="103"/>
        <v>C+</v>
      </c>
      <c r="Q15" s="466">
        <f t="shared" si="104"/>
        <v>2.5</v>
      </c>
      <c r="R15" s="12">
        <v>7.3</v>
      </c>
      <c r="S15" s="13">
        <v>7</v>
      </c>
      <c r="T15" s="14"/>
      <c r="U15" s="11">
        <f t="shared" si="4"/>
        <v>7.1</v>
      </c>
      <c r="V15" s="16">
        <f t="shared" si="5"/>
        <v>7.1</v>
      </c>
      <c r="W15" s="1039" t="str">
        <f t="shared" si="6"/>
        <v>7.1</v>
      </c>
      <c r="X15" s="22" t="str">
        <f t="shared" si="7"/>
        <v>B</v>
      </c>
      <c r="Y15" s="20">
        <f t="shared" si="8"/>
        <v>3</v>
      </c>
      <c r="Z15" s="39" t="str">
        <f t="shared" si="9"/>
        <v>3.0</v>
      </c>
      <c r="AA15" s="69">
        <v>2</v>
      </c>
      <c r="AB15" s="92">
        <v>2</v>
      </c>
      <c r="AC15" s="12">
        <v>6.3</v>
      </c>
      <c r="AD15" s="13">
        <v>6</v>
      </c>
      <c r="AE15" s="14"/>
      <c r="AF15" s="11">
        <f t="shared" si="10"/>
        <v>6.1</v>
      </c>
      <c r="AG15" s="16">
        <f t="shared" si="11"/>
        <v>6.1</v>
      </c>
      <c r="AH15" s="327" t="str">
        <f t="shared" si="12"/>
        <v>6.1</v>
      </c>
      <c r="AI15" s="22" t="str">
        <f t="shared" si="13"/>
        <v>C</v>
      </c>
      <c r="AJ15" s="20">
        <f t="shared" si="14"/>
        <v>2</v>
      </c>
      <c r="AK15" s="39" t="str">
        <f t="shared" si="15"/>
        <v>2.0</v>
      </c>
      <c r="AL15" s="8">
        <v>3</v>
      </c>
      <c r="AM15" s="92">
        <v>3</v>
      </c>
      <c r="AN15" s="429">
        <v>5</v>
      </c>
      <c r="AO15" s="430">
        <v>6</v>
      </c>
      <c r="AP15" s="431"/>
      <c r="AQ15" s="88">
        <f t="shared" si="16"/>
        <v>5.6</v>
      </c>
      <c r="AR15" s="425">
        <f t="shared" si="17"/>
        <v>5.6</v>
      </c>
      <c r="AS15" s="327" t="str">
        <f t="shared" si="105"/>
        <v>5.6</v>
      </c>
      <c r="AT15" s="22" t="str">
        <f t="shared" si="18"/>
        <v>C</v>
      </c>
      <c r="AU15" s="20">
        <f t="shared" si="19"/>
        <v>2</v>
      </c>
      <c r="AV15" s="39" t="str">
        <f t="shared" si="20"/>
        <v>2.0</v>
      </c>
      <c r="AW15" s="8">
        <v>3</v>
      </c>
      <c r="AX15" s="95">
        <v>3</v>
      </c>
      <c r="AY15" s="429">
        <v>5</v>
      </c>
      <c r="AZ15" s="434">
        <v>4</v>
      </c>
      <c r="BA15" s="519"/>
      <c r="BB15" s="424">
        <f t="shared" si="21"/>
        <v>4.4000000000000004</v>
      </c>
      <c r="BC15" s="425">
        <f t="shared" si="22"/>
        <v>4.4000000000000004</v>
      </c>
      <c r="BD15" s="1103" t="str">
        <f t="shared" si="23"/>
        <v>4.4</v>
      </c>
      <c r="BE15" s="22" t="str">
        <f t="shared" si="24"/>
        <v>D</v>
      </c>
      <c r="BF15" s="20">
        <f t="shared" si="25"/>
        <v>1</v>
      </c>
      <c r="BG15" s="39" t="str">
        <f t="shared" si="26"/>
        <v>1.0</v>
      </c>
      <c r="BH15" s="46">
        <v>3</v>
      </c>
      <c r="BI15" s="92">
        <v>3</v>
      </c>
      <c r="BJ15" s="12">
        <v>7.4</v>
      </c>
      <c r="BK15" s="13">
        <v>6</v>
      </c>
      <c r="BL15" s="14"/>
      <c r="BM15" s="11">
        <f t="shared" si="27"/>
        <v>6.6</v>
      </c>
      <c r="BN15" s="16">
        <f t="shared" si="28"/>
        <v>6.6</v>
      </c>
      <c r="BO15" s="327" t="str">
        <f t="shared" si="29"/>
        <v>6.6</v>
      </c>
      <c r="BP15" s="22" t="str">
        <f t="shared" si="30"/>
        <v>C+</v>
      </c>
      <c r="BQ15" s="20">
        <f t="shared" si="31"/>
        <v>2.5</v>
      </c>
      <c r="BR15" s="39" t="str">
        <f t="shared" si="32"/>
        <v>2.5</v>
      </c>
      <c r="BS15" s="46">
        <v>5</v>
      </c>
      <c r="BT15" s="92">
        <v>5</v>
      </c>
      <c r="BU15" s="289">
        <f t="shared" si="33"/>
        <v>16</v>
      </c>
      <c r="BV15" s="35">
        <f t="shared" si="34"/>
        <v>2.09375</v>
      </c>
      <c r="BW15" s="36" t="str">
        <f t="shared" si="35"/>
        <v>2.09</v>
      </c>
      <c r="BX15" s="37" t="str">
        <f t="shared" si="36"/>
        <v>Lên lớp</v>
      </c>
      <c r="BY15" s="290">
        <f t="shared" si="37"/>
        <v>16</v>
      </c>
      <c r="BZ15" s="291">
        <f t="shared" si="38"/>
        <v>2.09375</v>
      </c>
      <c r="CA15" s="37" t="str">
        <f t="shared" si="39"/>
        <v>Lên lớp</v>
      </c>
      <c r="CB15" s="391"/>
      <c r="CC15" s="417">
        <v>6</v>
      </c>
      <c r="CD15" s="337">
        <v>7.3</v>
      </c>
      <c r="CE15" s="45"/>
      <c r="CF15" s="17">
        <f t="shared" si="40"/>
        <v>6.8</v>
      </c>
      <c r="CG15" s="18">
        <f t="shared" si="41"/>
        <v>6.8</v>
      </c>
      <c r="CH15" s="323" t="str">
        <f t="shared" si="42"/>
        <v>6.8</v>
      </c>
      <c r="CI15" s="22" t="str">
        <f t="shared" si="43"/>
        <v>C+</v>
      </c>
      <c r="CJ15" s="20">
        <f t="shared" si="44"/>
        <v>2.5</v>
      </c>
      <c r="CK15" s="20" t="str">
        <f t="shared" si="45"/>
        <v>2.5</v>
      </c>
      <c r="CL15" s="46">
        <v>2</v>
      </c>
      <c r="CM15" s="416">
        <v>2</v>
      </c>
      <c r="CN15" s="417">
        <v>5.3</v>
      </c>
      <c r="CO15" s="65">
        <v>4</v>
      </c>
      <c r="CP15" s="45"/>
      <c r="CQ15" s="17">
        <f t="shared" si="46"/>
        <v>4.5</v>
      </c>
      <c r="CR15" s="18">
        <f t="shared" si="47"/>
        <v>4.5</v>
      </c>
      <c r="CS15" s="323" t="str">
        <f t="shared" si="48"/>
        <v>4.5</v>
      </c>
      <c r="CT15" s="22" t="str">
        <f t="shared" si="49"/>
        <v>D</v>
      </c>
      <c r="CU15" s="20">
        <f t="shared" si="50"/>
        <v>1</v>
      </c>
      <c r="CV15" s="20" t="str">
        <f t="shared" si="51"/>
        <v>1.0</v>
      </c>
      <c r="CW15" s="46">
        <v>4</v>
      </c>
      <c r="CX15" s="416">
        <v>4</v>
      </c>
      <c r="CY15" s="417">
        <v>5.0999999999999996</v>
      </c>
      <c r="CZ15" s="65">
        <v>3</v>
      </c>
      <c r="DA15" s="65">
        <v>5</v>
      </c>
      <c r="DB15" s="17">
        <f t="shared" si="52"/>
        <v>3.8</v>
      </c>
      <c r="DC15" s="18">
        <f t="shared" si="53"/>
        <v>5</v>
      </c>
      <c r="DD15" s="323" t="str">
        <f t="shared" si="54"/>
        <v>5.0</v>
      </c>
      <c r="DE15" s="22" t="str">
        <f t="shared" si="55"/>
        <v>D+</v>
      </c>
      <c r="DF15" s="20">
        <f t="shared" si="56"/>
        <v>1.5</v>
      </c>
      <c r="DG15" s="20" t="str">
        <f t="shared" si="57"/>
        <v>1.5</v>
      </c>
      <c r="DH15" s="46">
        <v>3</v>
      </c>
      <c r="DI15" s="416">
        <v>3</v>
      </c>
      <c r="DJ15" s="417">
        <v>6.1</v>
      </c>
      <c r="DK15" s="65">
        <v>6</v>
      </c>
      <c r="DL15" s="45"/>
      <c r="DM15" s="17">
        <f t="shared" si="58"/>
        <v>6</v>
      </c>
      <c r="DN15" s="18">
        <f t="shared" si="59"/>
        <v>6</v>
      </c>
      <c r="DO15" s="323" t="str">
        <f t="shared" si="60"/>
        <v>6.0</v>
      </c>
      <c r="DP15" s="22" t="str">
        <f t="shared" si="61"/>
        <v>C</v>
      </c>
      <c r="DQ15" s="20">
        <f t="shared" si="62"/>
        <v>2</v>
      </c>
      <c r="DR15" s="20" t="str">
        <f t="shared" si="63"/>
        <v>2.0</v>
      </c>
      <c r="DS15" s="46">
        <v>3</v>
      </c>
      <c r="DT15" s="416">
        <v>3</v>
      </c>
      <c r="DU15" s="417">
        <v>5.8</v>
      </c>
      <c r="DV15" s="86">
        <v>6</v>
      </c>
      <c r="DW15" s="65"/>
      <c r="DX15" s="17">
        <f t="shared" si="64"/>
        <v>5.9</v>
      </c>
      <c r="DY15" s="18">
        <f t="shared" si="65"/>
        <v>5.9</v>
      </c>
      <c r="DZ15" s="323" t="str">
        <f t="shared" si="66"/>
        <v>5.9</v>
      </c>
      <c r="EA15" s="22" t="str">
        <f t="shared" si="67"/>
        <v>C</v>
      </c>
      <c r="EB15" s="20">
        <f t="shared" si="68"/>
        <v>2</v>
      </c>
      <c r="EC15" s="20" t="str">
        <f t="shared" si="69"/>
        <v>2.0</v>
      </c>
      <c r="ED15" s="46">
        <v>3</v>
      </c>
      <c r="EE15" s="416">
        <v>3</v>
      </c>
      <c r="EF15" s="417">
        <v>5.4</v>
      </c>
      <c r="EG15" s="65">
        <v>6</v>
      </c>
      <c r="EH15" s="65"/>
      <c r="EI15" s="17">
        <f t="shared" si="70"/>
        <v>5.8</v>
      </c>
      <c r="EJ15" s="18">
        <f t="shared" si="71"/>
        <v>5.8</v>
      </c>
      <c r="EK15" s="323" t="str">
        <f t="shared" si="106"/>
        <v>5.8</v>
      </c>
      <c r="EL15" s="22" t="str">
        <f t="shared" si="72"/>
        <v>C</v>
      </c>
      <c r="EM15" s="20">
        <f t="shared" si="73"/>
        <v>2</v>
      </c>
      <c r="EN15" s="20" t="str">
        <f t="shared" si="74"/>
        <v>2.0</v>
      </c>
      <c r="EO15" s="46">
        <v>2</v>
      </c>
      <c r="EP15" s="416">
        <v>2</v>
      </c>
      <c r="EQ15" s="515">
        <f t="shared" si="75"/>
        <v>17</v>
      </c>
      <c r="ER15" s="35">
        <f t="shared" si="76"/>
        <v>1.7352941176470589</v>
      </c>
      <c r="ES15" s="36" t="str">
        <f t="shared" si="77"/>
        <v>1.74</v>
      </c>
      <c r="ET15" s="86" t="str">
        <f t="shared" si="107"/>
        <v>Lên lớp</v>
      </c>
      <c r="EU15" s="501">
        <f t="shared" si="108"/>
        <v>33</v>
      </c>
      <c r="EV15" s="35">
        <f t="shared" si="109"/>
        <v>1.9090909090909092</v>
      </c>
      <c r="EW15" s="36" t="str">
        <f t="shared" si="110"/>
        <v>1.91</v>
      </c>
      <c r="EX15" s="530">
        <f t="shared" si="111"/>
        <v>33</v>
      </c>
      <c r="EY15" s="502">
        <f t="shared" si="78"/>
        <v>1.9090909090909092</v>
      </c>
      <c r="EZ15" s="503" t="str">
        <f t="shared" si="112"/>
        <v>Lên lớp</v>
      </c>
      <c r="FA15" s="225"/>
      <c r="FB15" s="417">
        <v>8.1999999999999993</v>
      </c>
      <c r="FC15" s="604">
        <v>0</v>
      </c>
      <c r="FD15" s="599">
        <v>9</v>
      </c>
      <c r="FE15" s="17">
        <f t="shared" si="113"/>
        <v>3.3</v>
      </c>
      <c r="FF15" s="18">
        <f t="shared" si="114"/>
        <v>8.6999999999999993</v>
      </c>
      <c r="FG15" s="1028" t="str">
        <f t="shared" si="115"/>
        <v>8.7</v>
      </c>
      <c r="FH15" s="22" t="str">
        <f t="shared" si="116"/>
        <v>A</v>
      </c>
      <c r="FI15" s="20">
        <f t="shared" si="117"/>
        <v>4</v>
      </c>
      <c r="FJ15" s="20" t="str">
        <f t="shared" si="118"/>
        <v>4.0</v>
      </c>
      <c r="FK15" s="46">
        <v>4</v>
      </c>
      <c r="FL15" s="97">
        <v>4</v>
      </c>
      <c r="FM15" s="406">
        <v>5</v>
      </c>
      <c r="FN15" s="65">
        <v>1</v>
      </c>
      <c r="FO15" s="65">
        <v>5</v>
      </c>
      <c r="FP15" s="17">
        <f t="shared" si="119"/>
        <v>2.6</v>
      </c>
      <c r="FQ15" s="18">
        <f t="shared" si="120"/>
        <v>5</v>
      </c>
      <c r="FR15" s="323" t="str">
        <f t="shared" si="121"/>
        <v>5.0</v>
      </c>
      <c r="FS15" s="22" t="str">
        <f t="shared" si="122"/>
        <v>D+</v>
      </c>
      <c r="FT15" s="20">
        <f t="shared" si="123"/>
        <v>1.5</v>
      </c>
      <c r="FU15" s="20" t="str">
        <f t="shared" si="124"/>
        <v>1.5</v>
      </c>
      <c r="FV15" s="46">
        <v>2</v>
      </c>
      <c r="FW15" s="416">
        <v>2</v>
      </c>
      <c r="FX15" s="417">
        <v>5</v>
      </c>
      <c r="FY15" s="65">
        <v>8</v>
      </c>
      <c r="FZ15" s="65"/>
      <c r="GA15" s="17">
        <f t="shared" si="125"/>
        <v>6.8</v>
      </c>
      <c r="GB15" s="18">
        <f t="shared" si="126"/>
        <v>6.8</v>
      </c>
      <c r="GC15" s="1028" t="str">
        <f t="shared" si="127"/>
        <v>6.8</v>
      </c>
      <c r="GD15" s="22" t="str">
        <f t="shared" si="128"/>
        <v>C+</v>
      </c>
      <c r="GE15" s="20">
        <f t="shared" si="129"/>
        <v>2.5</v>
      </c>
      <c r="GF15" s="20" t="str">
        <f t="shared" si="130"/>
        <v>2.5</v>
      </c>
      <c r="GG15" s="46">
        <v>2</v>
      </c>
      <c r="GH15" s="416">
        <v>2</v>
      </c>
      <c r="GI15" s="417">
        <v>7.7</v>
      </c>
      <c r="GJ15" s="599">
        <v>8</v>
      </c>
      <c r="GK15" s="599"/>
      <c r="GL15" s="17">
        <f t="shared" si="131"/>
        <v>7.9</v>
      </c>
      <c r="GM15" s="18">
        <f t="shared" si="132"/>
        <v>7.9</v>
      </c>
      <c r="GN15" s="1028" t="str">
        <f t="shared" si="133"/>
        <v>7.9</v>
      </c>
      <c r="GO15" s="22" t="str">
        <f t="shared" si="134"/>
        <v>B</v>
      </c>
      <c r="GP15" s="20">
        <f t="shared" si="135"/>
        <v>3</v>
      </c>
      <c r="GQ15" s="20" t="str">
        <f t="shared" si="136"/>
        <v>3.0</v>
      </c>
      <c r="GR15" s="46">
        <v>2</v>
      </c>
      <c r="GS15" s="416">
        <v>2</v>
      </c>
      <c r="GT15" s="660">
        <v>7</v>
      </c>
      <c r="GU15" s="599">
        <v>5</v>
      </c>
      <c r="GV15" s="599"/>
      <c r="GW15" s="17">
        <f t="shared" si="137"/>
        <v>5.8</v>
      </c>
      <c r="GX15" s="18">
        <f t="shared" si="138"/>
        <v>5.8</v>
      </c>
      <c r="GY15" s="1028" t="str">
        <f t="shared" si="139"/>
        <v>5.8</v>
      </c>
      <c r="GZ15" s="22" t="str">
        <f t="shared" si="140"/>
        <v>C</v>
      </c>
      <c r="HA15" s="20">
        <f t="shared" si="141"/>
        <v>2</v>
      </c>
      <c r="HB15" s="20" t="str">
        <f t="shared" si="142"/>
        <v>2.0</v>
      </c>
      <c r="HC15" s="46">
        <v>2</v>
      </c>
      <c r="HD15" s="416">
        <v>2</v>
      </c>
      <c r="HE15" s="824">
        <v>5.2</v>
      </c>
      <c r="HF15" s="602">
        <v>6</v>
      </c>
      <c r="HG15" s="602"/>
      <c r="HH15" s="685">
        <f t="shared" si="143"/>
        <v>5.7</v>
      </c>
      <c r="HI15" s="686">
        <f t="shared" si="144"/>
        <v>5.7</v>
      </c>
      <c r="HJ15" s="323" t="str">
        <f t="shared" si="145"/>
        <v>5.7</v>
      </c>
      <c r="HK15" s="22" t="str">
        <f t="shared" si="146"/>
        <v>C</v>
      </c>
      <c r="HL15" s="20">
        <f t="shared" si="147"/>
        <v>2</v>
      </c>
      <c r="HM15" s="20" t="str">
        <f t="shared" si="148"/>
        <v>2.0</v>
      </c>
      <c r="HN15" s="46">
        <v>3</v>
      </c>
      <c r="HO15" s="416">
        <v>3</v>
      </c>
      <c r="HP15" s="417">
        <v>6.8</v>
      </c>
      <c r="HQ15" s="599">
        <v>7</v>
      </c>
      <c r="HR15" s="599"/>
      <c r="HS15" s="17">
        <f t="shared" si="149"/>
        <v>6.9</v>
      </c>
      <c r="HT15" s="18">
        <f t="shared" si="150"/>
        <v>6.9</v>
      </c>
      <c r="HU15" s="323" t="str">
        <f t="shared" si="151"/>
        <v>6.9</v>
      </c>
      <c r="HV15" s="22" t="str">
        <f t="shared" si="152"/>
        <v>C+</v>
      </c>
      <c r="HW15" s="20">
        <f t="shared" si="153"/>
        <v>2.5</v>
      </c>
      <c r="HX15" s="20" t="str">
        <f t="shared" si="154"/>
        <v>2.5</v>
      </c>
      <c r="HY15" s="46">
        <v>2</v>
      </c>
      <c r="HZ15" s="416">
        <v>2</v>
      </c>
      <c r="IA15" s="417">
        <v>5</v>
      </c>
      <c r="IB15" s="668"/>
      <c r="IC15" s="599">
        <v>5</v>
      </c>
      <c r="ID15" s="17">
        <f t="shared" si="155"/>
        <v>2</v>
      </c>
      <c r="IE15" s="18">
        <f t="shared" si="156"/>
        <v>5</v>
      </c>
      <c r="IF15" s="323" t="str">
        <f t="shared" si="157"/>
        <v>5.0</v>
      </c>
      <c r="IG15" s="22" t="str">
        <f t="shared" si="158"/>
        <v>D+</v>
      </c>
      <c r="IH15" s="20">
        <f t="shared" si="159"/>
        <v>1.5</v>
      </c>
      <c r="II15" s="20" t="str">
        <f t="shared" si="160"/>
        <v>1.5</v>
      </c>
      <c r="IJ15" s="46">
        <v>3</v>
      </c>
      <c r="IK15" s="416">
        <v>3</v>
      </c>
      <c r="IL15" s="1082">
        <v>5</v>
      </c>
      <c r="IM15" s="1096"/>
      <c r="IN15" s="608"/>
      <c r="IO15" s="685">
        <f t="shared" si="161"/>
        <v>2</v>
      </c>
      <c r="IP15" s="686">
        <f t="shared" si="162"/>
        <v>2</v>
      </c>
      <c r="IQ15" s="1073" t="str">
        <f t="shared" si="163"/>
        <v>2.0</v>
      </c>
      <c r="IR15" s="22" t="str">
        <f t="shared" si="164"/>
        <v>F</v>
      </c>
      <c r="IS15" s="20">
        <f t="shared" si="165"/>
        <v>0</v>
      </c>
      <c r="IT15" s="20" t="str">
        <f t="shared" si="166"/>
        <v>0.0</v>
      </c>
      <c r="IU15" s="46">
        <v>1</v>
      </c>
      <c r="IV15" s="416"/>
      <c r="IW15" s="1167">
        <f t="shared" si="167"/>
        <v>4.3</v>
      </c>
      <c r="IX15" s="22" t="str">
        <f t="shared" si="168"/>
        <v>D</v>
      </c>
      <c r="IY15" s="20">
        <f t="shared" si="169"/>
        <v>1</v>
      </c>
      <c r="IZ15" s="20" t="str">
        <f t="shared" si="170"/>
        <v>1.0</v>
      </c>
      <c r="JA15" s="743">
        <v>4</v>
      </c>
      <c r="JB15" s="416"/>
      <c r="JC15" s="585">
        <v>6.5</v>
      </c>
      <c r="JD15" s="65">
        <v>6</v>
      </c>
      <c r="JE15" s="65"/>
      <c r="JF15" s="17">
        <f t="shared" si="171"/>
        <v>6.2</v>
      </c>
      <c r="JG15" s="18">
        <f t="shared" si="172"/>
        <v>6.2</v>
      </c>
      <c r="JH15" s="1028" t="str">
        <f t="shared" si="173"/>
        <v>6.2</v>
      </c>
      <c r="JI15" s="22" t="str">
        <f t="shared" si="174"/>
        <v>C</v>
      </c>
      <c r="JJ15" s="20">
        <f t="shared" si="175"/>
        <v>2</v>
      </c>
      <c r="JK15" s="20" t="str">
        <f t="shared" si="176"/>
        <v>2.0</v>
      </c>
      <c r="JL15" s="46">
        <v>2</v>
      </c>
      <c r="JM15" s="416">
        <v>2</v>
      </c>
      <c r="JN15" s="417">
        <v>7.5</v>
      </c>
      <c r="JO15" s="337">
        <v>7.3</v>
      </c>
      <c r="JP15" s="337"/>
      <c r="JQ15" s="17">
        <f t="shared" si="177"/>
        <v>7.4</v>
      </c>
      <c r="JR15" s="18">
        <f t="shared" si="178"/>
        <v>7.4</v>
      </c>
      <c r="JS15" s="323" t="str">
        <f t="shared" si="81"/>
        <v>7.4</v>
      </c>
      <c r="JT15" s="22" t="str">
        <f t="shared" si="179"/>
        <v>B</v>
      </c>
      <c r="JU15" s="20">
        <f t="shared" si="180"/>
        <v>3</v>
      </c>
      <c r="JV15" s="20" t="str">
        <f t="shared" si="181"/>
        <v>3.0</v>
      </c>
      <c r="JW15" s="46">
        <v>1</v>
      </c>
      <c r="JX15" s="416">
        <v>1</v>
      </c>
      <c r="JY15" s="1167">
        <f t="shared" si="182"/>
        <v>7</v>
      </c>
      <c r="JZ15" s="22" t="str">
        <f t="shared" si="183"/>
        <v>B</v>
      </c>
      <c r="KA15" s="20">
        <f t="shared" si="184"/>
        <v>3</v>
      </c>
      <c r="KB15" s="20" t="str">
        <f t="shared" si="185"/>
        <v>3.0</v>
      </c>
      <c r="KC15" s="743">
        <v>3</v>
      </c>
      <c r="KD15" s="416">
        <v>3</v>
      </c>
      <c r="KE15" s="515">
        <f t="shared" si="85"/>
        <v>24</v>
      </c>
      <c r="KF15" s="35">
        <f t="shared" si="86"/>
        <v>2.3541666666666665</v>
      </c>
      <c r="KG15" s="36" t="str">
        <f t="shared" si="186"/>
        <v>2.35</v>
      </c>
      <c r="KH15" s="37" t="str">
        <f t="shared" si="187"/>
        <v>Lên lớp</v>
      </c>
      <c r="KI15" s="501">
        <f t="shared" si="87"/>
        <v>57</v>
      </c>
      <c r="KJ15" s="690">
        <f t="shared" si="88"/>
        <v>2.0964912280701755</v>
      </c>
      <c r="KK15" s="36" t="str">
        <f t="shared" si="188"/>
        <v>2.10</v>
      </c>
      <c r="KL15" s="290">
        <f t="shared" si="89"/>
        <v>23</v>
      </c>
      <c r="KM15" s="291">
        <f t="shared" si="90"/>
        <v>2.4565217391304346</v>
      </c>
      <c r="KN15" s="679">
        <f t="shared" si="91"/>
        <v>56</v>
      </c>
      <c r="KO15" s="680">
        <f t="shared" si="92"/>
        <v>2.1339285714285716</v>
      </c>
      <c r="KP15" s="37" t="str">
        <f t="shared" si="189"/>
        <v>Lên lớp</v>
      </c>
      <c r="KR15" s="417">
        <v>5</v>
      </c>
      <c r="KS15" s="65">
        <v>5</v>
      </c>
      <c r="KT15" s="65"/>
      <c r="KU15" s="17">
        <f t="shared" si="190"/>
        <v>5</v>
      </c>
      <c r="KV15" s="18">
        <f t="shared" si="191"/>
        <v>5</v>
      </c>
      <c r="KW15" s="1028" t="str">
        <f t="shared" si="192"/>
        <v>5.0</v>
      </c>
      <c r="KX15" s="22" t="str">
        <f t="shared" si="193"/>
        <v>D+</v>
      </c>
      <c r="KY15" s="20">
        <f t="shared" si="194"/>
        <v>1.5</v>
      </c>
      <c r="KZ15" s="20" t="str">
        <f t="shared" si="195"/>
        <v>1.5</v>
      </c>
      <c r="LA15" s="46">
        <v>2</v>
      </c>
      <c r="LB15" s="416">
        <v>2</v>
      </c>
      <c r="LC15" s="417">
        <v>7</v>
      </c>
      <c r="LD15" s="65">
        <v>5</v>
      </c>
      <c r="LE15" s="65"/>
      <c r="LF15" s="17">
        <f t="shared" si="196"/>
        <v>5.8</v>
      </c>
      <c r="LG15" s="18">
        <f t="shared" si="197"/>
        <v>5.8</v>
      </c>
      <c r="LH15" s="323" t="str">
        <f t="shared" si="198"/>
        <v>5.8</v>
      </c>
      <c r="LI15" s="22" t="str">
        <f t="shared" si="199"/>
        <v>C</v>
      </c>
      <c r="LJ15" s="20">
        <f t="shared" si="200"/>
        <v>2</v>
      </c>
      <c r="LK15" s="20" t="str">
        <f t="shared" si="201"/>
        <v>2.0</v>
      </c>
      <c r="LL15" s="46">
        <v>1</v>
      </c>
      <c r="LM15" s="95">
        <v>1</v>
      </c>
      <c r="LN15" s="1167">
        <f t="shared" si="202"/>
        <v>5.3</v>
      </c>
      <c r="LO15" s="22" t="str">
        <f t="shared" si="203"/>
        <v>D+</v>
      </c>
      <c r="LP15" s="20">
        <f t="shared" si="204"/>
        <v>1.5</v>
      </c>
      <c r="LQ15" s="20" t="str">
        <f t="shared" si="205"/>
        <v>1.5</v>
      </c>
      <c r="LR15" s="743">
        <v>3</v>
      </c>
      <c r="LS15" s="416">
        <v>3</v>
      </c>
      <c r="LT15" s="17">
        <v>6</v>
      </c>
      <c r="LU15" s="65">
        <v>4</v>
      </c>
      <c r="LV15" s="65"/>
      <c r="LW15" s="17">
        <f t="shared" si="206"/>
        <v>4.8</v>
      </c>
      <c r="LX15" s="18">
        <f t="shared" si="207"/>
        <v>4.8</v>
      </c>
      <c r="LY15" s="1028" t="str">
        <f t="shared" si="208"/>
        <v>4.8</v>
      </c>
      <c r="LZ15" s="22" t="str">
        <f t="shared" si="209"/>
        <v>D</v>
      </c>
      <c r="MA15" s="20">
        <f t="shared" si="210"/>
        <v>1</v>
      </c>
      <c r="MB15" s="20" t="str">
        <f t="shared" si="211"/>
        <v>1.0</v>
      </c>
      <c r="MC15" s="46">
        <v>2</v>
      </c>
      <c r="MD15" s="416">
        <v>2</v>
      </c>
      <c r="ME15" s="417">
        <v>6.6</v>
      </c>
      <c r="MF15" s="65">
        <v>9</v>
      </c>
      <c r="MG15" s="65"/>
      <c r="MH15" s="17">
        <f t="shared" si="212"/>
        <v>8</v>
      </c>
      <c r="MI15" s="18">
        <f t="shared" si="213"/>
        <v>8</v>
      </c>
      <c r="MJ15" s="1028" t="str">
        <f t="shared" si="214"/>
        <v>8.0</v>
      </c>
      <c r="MK15" s="22" t="str">
        <f t="shared" si="215"/>
        <v>B+</v>
      </c>
      <c r="ML15" s="20">
        <f t="shared" si="216"/>
        <v>3.5</v>
      </c>
      <c r="MM15" s="20" t="str">
        <f t="shared" si="217"/>
        <v>3.5</v>
      </c>
      <c r="MN15" s="46">
        <v>3</v>
      </c>
      <c r="MO15" s="416">
        <v>3</v>
      </c>
      <c r="MP15" s="660">
        <v>5.0999999999999996</v>
      </c>
      <c r="MQ15" s="65">
        <v>6</v>
      </c>
      <c r="MR15" s="65"/>
      <c r="MS15" s="17">
        <f t="shared" si="218"/>
        <v>5.6</v>
      </c>
      <c r="MT15" s="18">
        <f t="shared" si="219"/>
        <v>5.6</v>
      </c>
      <c r="MU15" s="1028" t="str">
        <f t="shared" si="220"/>
        <v>5.6</v>
      </c>
      <c r="MV15" s="22" t="str">
        <f t="shared" si="221"/>
        <v>C</v>
      </c>
      <c r="MW15" s="20">
        <f t="shared" si="222"/>
        <v>2</v>
      </c>
      <c r="MX15" s="20" t="str">
        <f t="shared" si="223"/>
        <v>2.0</v>
      </c>
      <c r="MY15" s="46">
        <v>3</v>
      </c>
      <c r="MZ15" s="416">
        <v>3</v>
      </c>
      <c r="NA15" s="417">
        <v>5.5</v>
      </c>
      <c r="NB15" s="65">
        <v>1</v>
      </c>
      <c r="NC15" s="65">
        <v>5</v>
      </c>
      <c r="ND15" s="17">
        <f t="shared" si="224"/>
        <v>2.8</v>
      </c>
      <c r="NE15" s="18">
        <f t="shared" si="225"/>
        <v>5.2</v>
      </c>
      <c r="NF15" s="323" t="str">
        <f t="shared" si="226"/>
        <v>5.2</v>
      </c>
      <c r="NG15" s="22" t="str">
        <f t="shared" si="227"/>
        <v>D+</v>
      </c>
      <c r="NH15" s="20">
        <f t="shared" si="228"/>
        <v>1.5</v>
      </c>
      <c r="NI15" s="20" t="str">
        <f t="shared" si="229"/>
        <v>1.5</v>
      </c>
      <c r="NJ15" s="46">
        <v>1</v>
      </c>
      <c r="NK15" s="416">
        <v>1</v>
      </c>
      <c r="NL15" s="1167">
        <f t="shared" si="230"/>
        <v>5.5</v>
      </c>
      <c r="NM15" s="22" t="str">
        <f t="shared" si="231"/>
        <v>C</v>
      </c>
      <c r="NN15" s="20">
        <f t="shared" si="232"/>
        <v>2</v>
      </c>
      <c r="NO15" s="20" t="str">
        <f t="shared" si="233"/>
        <v>2.0</v>
      </c>
      <c r="NP15" s="743">
        <v>4</v>
      </c>
      <c r="NQ15" s="416">
        <v>4</v>
      </c>
      <c r="NR15" s="417">
        <v>7</v>
      </c>
      <c r="NS15" s="65">
        <v>5</v>
      </c>
      <c r="NT15" s="65"/>
      <c r="NU15" s="17">
        <f t="shared" si="234"/>
        <v>5.8</v>
      </c>
      <c r="NV15" s="18">
        <f t="shared" si="235"/>
        <v>5.8</v>
      </c>
      <c r="NW15" s="1028" t="str">
        <f t="shared" si="236"/>
        <v>5.8</v>
      </c>
      <c r="NX15" s="22" t="str">
        <f t="shared" si="237"/>
        <v>C</v>
      </c>
      <c r="NY15" s="20">
        <f t="shared" si="238"/>
        <v>2</v>
      </c>
      <c r="NZ15" s="20" t="str">
        <f t="shared" si="239"/>
        <v>2.0</v>
      </c>
      <c r="OA15" s="46">
        <v>4</v>
      </c>
      <c r="OB15" s="416">
        <v>4</v>
      </c>
      <c r="OC15" s="417">
        <v>8</v>
      </c>
      <c r="OD15" s="65">
        <v>7</v>
      </c>
      <c r="OE15" s="65"/>
      <c r="OF15" s="17">
        <f t="shared" si="240"/>
        <v>7.4</v>
      </c>
      <c r="OG15" s="18">
        <f t="shared" si="241"/>
        <v>7.4</v>
      </c>
      <c r="OH15" s="323" t="str">
        <f t="shared" si="242"/>
        <v>7.4</v>
      </c>
      <c r="OI15" s="22" t="str">
        <f t="shared" si="243"/>
        <v>B</v>
      </c>
      <c r="OJ15" s="20">
        <f t="shared" si="244"/>
        <v>3</v>
      </c>
      <c r="OK15" s="20" t="str">
        <f t="shared" si="245"/>
        <v>3.0</v>
      </c>
      <c r="OL15" s="46">
        <v>1</v>
      </c>
      <c r="OM15" s="95">
        <v>1</v>
      </c>
      <c r="ON15" s="1175">
        <f t="shared" si="246"/>
        <v>6.4</v>
      </c>
      <c r="OO15" s="22" t="str">
        <f t="shared" si="247"/>
        <v>C</v>
      </c>
      <c r="OP15" s="20">
        <f t="shared" si="248"/>
        <v>2</v>
      </c>
      <c r="OQ15" s="20" t="str">
        <f t="shared" si="249"/>
        <v>2.0</v>
      </c>
      <c r="OR15" s="743">
        <v>5</v>
      </c>
      <c r="OS15" s="97">
        <v>5</v>
      </c>
      <c r="OT15" s="263">
        <f t="shared" si="93"/>
        <v>17</v>
      </c>
      <c r="OU15" s="35">
        <f t="shared" si="94"/>
        <v>2.1176470588235294</v>
      </c>
      <c r="OV15" s="36" t="str">
        <f t="shared" si="250"/>
        <v>2.12</v>
      </c>
      <c r="OW15" s="65" t="str">
        <f t="shared" si="251"/>
        <v>Lên lớp</v>
      </c>
      <c r="OX15" s="501">
        <f t="shared" si="95"/>
        <v>74</v>
      </c>
      <c r="OY15" s="35">
        <f t="shared" si="96"/>
        <v>2.1013513513513513</v>
      </c>
      <c r="OZ15" s="36" t="str">
        <f t="shared" si="252"/>
        <v>2.10</v>
      </c>
      <c r="PA15" s="799">
        <f t="shared" si="97"/>
        <v>17</v>
      </c>
      <c r="PB15" s="800">
        <f t="shared" si="98"/>
        <v>2.1176470588235294</v>
      </c>
      <c r="PC15" s="801">
        <f t="shared" si="99"/>
        <v>73</v>
      </c>
      <c r="PD15" s="1031">
        <f t="shared" si="100"/>
        <v>6.0671232876712322</v>
      </c>
      <c r="PE15" s="802">
        <f t="shared" si="101"/>
        <v>2.1301369863013697</v>
      </c>
      <c r="PF15" s="65" t="str">
        <f t="shared" si="253"/>
        <v>Lên lớp</v>
      </c>
      <c r="PG15" s="225"/>
      <c r="PH15" s="417">
        <v>5.4</v>
      </c>
      <c r="PI15" s="599">
        <v>6</v>
      </c>
      <c r="PJ15" s="599"/>
      <c r="PK15" s="17">
        <f t="shared" si="254"/>
        <v>5.8</v>
      </c>
      <c r="PL15" s="18">
        <f t="shared" si="255"/>
        <v>5.8</v>
      </c>
      <c r="PM15" s="1028" t="str">
        <f t="shared" si="256"/>
        <v>5.8</v>
      </c>
      <c r="PN15" s="22" t="str">
        <f t="shared" si="257"/>
        <v>C</v>
      </c>
      <c r="PO15" s="20">
        <f t="shared" si="258"/>
        <v>2</v>
      </c>
      <c r="PP15" s="20" t="str">
        <f t="shared" si="259"/>
        <v>2.0</v>
      </c>
      <c r="PQ15" s="46">
        <v>4</v>
      </c>
      <c r="PR15" s="416">
        <v>4</v>
      </c>
      <c r="PS15" s="417">
        <v>6</v>
      </c>
      <c r="PT15" s="65">
        <v>5</v>
      </c>
      <c r="PU15" s="65"/>
      <c r="PV15" s="17">
        <f t="shared" si="260"/>
        <v>5.4</v>
      </c>
      <c r="PW15" s="18">
        <f t="shared" si="261"/>
        <v>5.4</v>
      </c>
      <c r="PX15" s="1028" t="str">
        <f t="shared" si="262"/>
        <v>5.4</v>
      </c>
      <c r="PY15" s="22" t="str">
        <f t="shared" si="263"/>
        <v>D+</v>
      </c>
      <c r="PZ15" s="20">
        <f t="shared" si="264"/>
        <v>1.5</v>
      </c>
      <c r="QA15" s="20" t="str">
        <f t="shared" si="265"/>
        <v>1.5</v>
      </c>
      <c r="QB15" s="46">
        <v>2</v>
      </c>
      <c r="QC15" s="416">
        <v>2</v>
      </c>
      <c r="QD15" s="417">
        <v>7</v>
      </c>
      <c r="QE15" s="599">
        <v>5</v>
      </c>
      <c r="QF15" s="599"/>
      <c r="QG15" s="17">
        <f t="shared" si="266"/>
        <v>5.8</v>
      </c>
      <c r="QH15" s="18">
        <f t="shared" si="267"/>
        <v>5.8</v>
      </c>
      <c r="QI15" s="1028" t="str">
        <f t="shared" si="268"/>
        <v>5.8</v>
      </c>
      <c r="QJ15" s="22" t="str">
        <f t="shared" si="269"/>
        <v>C</v>
      </c>
      <c r="QK15" s="20">
        <f t="shared" si="270"/>
        <v>2</v>
      </c>
      <c r="QL15" s="20" t="str">
        <f t="shared" si="271"/>
        <v>2.0</v>
      </c>
      <c r="QM15" s="46">
        <v>2</v>
      </c>
      <c r="QN15" s="416">
        <v>2</v>
      </c>
      <c r="QO15" s="417">
        <v>7.4</v>
      </c>
      <c r="QP15" s="65">
        <v>5</v>
      </c>
      <c r="QQ15" s="65"/>
      <c r="QR15" s="17">
        <f t="shared" si="272"/>
        <v>6</v>
      </c>
      <c r="QS15" s="18">
        <f t="shared" si="273"/>
        <v>6</v>
      </c>
      <c r="QT15" s="1028" t="str">
        <f t="shared" si="274"/>
        <v>6.0</v>
      </c>
      <c r="QU15" s="22" t="str">
        <f t="shared" si="275"/>
        <v>C</v>
      </c>
      <c r="QV15" s="20">
        <f t="shared" si="276"/>
        <v>2</v>
      </c>
      <c r="QW15" s="20" t="str">
        <f t="shared" si="277"/>
        <v>2.0</v>
      </c>
      <c r="QX15" s="46">
        <v>2</v>
      </c>
      <c r="QY15" s="416">
        <v>2</v>
      </c>
      <c r="QZ15" s="417">
        <v>6.8</v>
      </c>
      <c r="RA15" s="599">
        <v>0</v>
      </c>
      <c r="RB15" s="599">
        <v>5</v>
      </c>
      <c r="RC15" s="17">
        <f t="shared" si="278"/>
        <v>2.7</v>
      </c>
      <c r="RD15" s="18">
        <f t="shared" si="279"/>
        <v>5.7</v>
      </c>
      <c r="RE15" s="323" t="str">
        <f t="shared" si="280"/>
        <v>5.7</v>
      </c>
      <c r="RF15" s="22" t="str">
        <f t="shared" si="281"/>
        <v>C</v>
      </c>
      <c r="RG15" s="20">
        <f t="shared" si="282"/>
        <v>2</v>
      </c>
      <c r="RH15" s="20" t="str">
        <f t="shared" si="283"/>
        <v>2.0</v>
      </c>
      <c r="RI15" s="46">
        <v>2</v>
      </c>
      <c r="RJ15" s="416">
        <v>2</v>
      </c>
      <c r="RK15" s="660">
        <v>6.3</v>
      </c>
      <c r="RL15" s="65">
        <v>6</v>
      </c>
      <c r="RM15" s="65"/>
      <c r="RN15" s="17">
        <f t="shared" si="284"/>
        <v>6.1</v>
      </c>
      <c r="RO15" s="18">
        <f t="shared" si="285"/>
        <v>6.1</v>
      </c>
      <c r="RP15" s="323" t="str">
        <f t="shared" si="286"/>
        <v>6.1</v>
      </c>
      <c r="RQ15" s="22" t="str">
        <f t="shared" si="287"/>
        <v>C</v>
      </c>
      <c r="RR15" s="20">
        <f t="shared" si="288"/>
        <v>2</v>
      </c>
      <c r="RS15" s="20" t="str">
        <f t="shared" si="289"/>
        <v>2.0</v>
      </c>
      <c r="RT15" s="46">
        <v>2</v>
      </c>
      <c r="RU15" s="416">
        <v>2</v>
      </c>
      <c r="RV15" s="585">
        <v>7</v>
      </c>
      <c r="RW15" s="599">
        <v>6</v>
      </c>
      <c r="RX15" s="599"/>
      <c r="RY15" s="17">
        <f t="shared" si="290"/>
        <v>6.4</v>
      </c>
      <c r="RZ15" s="18">
        <f t="shared" si="291"/>
        <v>6.4</v>
      </c>
      <c r="SA15" s="323" t="str">
        <f t="shared" si="292"/>
        <v>6.4</v>
      </c>
      <c r="SB15" s="22" t="str">
        <f t="shared" si="293"/>
        <v>C</v>
      </c>
      <c r="SC15" s="20">
        <f t="shared" si="294"/>
        <v>2</v>
      </c>
      <c r="SD15" s="20" t="str">
        <f t="shared" si="295"/>
        <v>2.0</v>
      </c>
      <c r="SE15" s="46">
        <v>4</v>
      </c>
      <c r="SF15" s="416">
        <v>4</v>
      </c>
      <c r="SG15" s="515">
        <f t="shared" si="296"/>
        <v>18</v>
      </c>
      <c r="SH15" s="35">
        <f t="shared" si="297"/>
        <v>1.9444444444444444</v>
      </c>
      <c r="SI15" s="36" t="str">
        <f t="shared" si="298"/>
        <v>1.94</v>
      </c>
      <c r="SJ15" s="65" t="str">
        <f t="shared" si="299"/>
        <v>Lên lớp</v>
      </c>
      <c r="SK15" s="501">
        <f t="shared" si="300"/>
        <v>92</v>
      </c>
      <c r="SL15" s="35">
        <f t="shared" si="102"/>
        <v>2.0706521739130435</v>
      </c>
      <c r="SM15" s="36" t="str">
        <f t="shared" si="301"/>
        <v>2.07</v>
      </c>
      <c r="SN15" s="799">
        <f t="shared" si="302"/>
        <v>18</v>
      </c>
      <c r="SO15" s="1105">
        <f t="shared" si="303"/>
        <v>5.9333333333333336</v>
      </c>
      <c r="SP15" s="800">
        <f t="shared" si="304"/>
        <v>1.9444444444444444</v>
      </c>
      <c r="SQ15" s="801">
        <f t="shared" si="305"/>
        <v>91</v>
      </c>
      <c r="SR15" s="1107">
        <f t="shared" si="306"/>
        <v>6.0406593406593414</v>
      </c>
      <c r="SS15" s="802">
        <f t="shared" si="307"/>
        <v>2.0934065934065935</v>
      </c>
      <c r="ST15" s="65" t="str">
        <f t="shared" si="308"/>
        <v>Lên lớp</v>
      </c>
      <c r="SU15" s="454"/>
      <c r="SV15" s="586">
        <v>3</v>
      </c>
      <c r="SW15" s="1182"/>
      <c r="SX15" s="1183">
        <f t="shared" si="309"/>
        <v>1.5</v>
      </c>
      <c r="SY15" s="337"/>
      <c r="SZ15" s="1145">
        <f t="shared" si="310"/>
        <v>0.6</v>
      </c>
      <c r="TA15" s="1189" t="str">
        <f t="shared" si="311"/>
        <v>0.6</v>
      </c>
      <c r="TB15" s="1147" t="str">
        <f t="shared" si="312"/>
        <v>F</v>
      </c>
      <c r="TC15" s="1149">
        <f t="shared" si="313"/>
        <v>0</v>
      </c>
      <c r="TD15" s="1149" t="str">
        <f t="shared" si="314"/>
        <v>0.0</v>
      </c>
      <c r="TE15" s="1151">
        <v>5</v>
      </c>
      <c r="TF15" s="416"/>
      <c r="TG15" s="289">
        <f t="shared" si="315"/>
        <v>5</v>
      </c>
      <c r="TH15" s="35">
        <f t="shared" si="316"/>
        <v>0</v>
      </c>
      <c r="TI15" s="36" t="str">
        <f t="shared" si="317"/>
        <v>0.00</v>
      </c>
      <c r="TJ15" s="1163" t="str">
        <f t="shared" si="318"/>
        <v>Cảnh báo KQHT</v>
      </c>
      <c r="TK15" s="290"/>
      <c r="TL15" s="291" t="e">
        <f xml:space="preserve"> (TC15*TF15)/TK15</f>
        <v>#DIV/0!</v>
      </c>
    </row>
    <row r="16" spans="1:533" ht="18">
      <c r="A16" s="65">
        <v>26</v>
      </c>
      <c r="B16" s="222" t="s">
        <v>251</v>
      </c>
      <c r="C16" s="142" t="s">
        <v>341</v>
      </c>
      <c r="D16" s="220" t="s">
        <v>342</v>
      </c>
      <c r="E16" s="589" t="s">
        <v>165</v>
      </c>
      <c r="F16" s="312" t="s">
        <v>461</v>
      </c>
      <c r="G16" s="281">
        <v>34311</v>
      </c>
      <c r="H16" s="65" t="s">
        <v>8</v>
      </c>
      <c r="I16" s="452" t="s">
        <v>439</v>
      </c>
      <c r="J16" s="715">
        <v>7</v>
      </c>
      <c r="K16" s="1039" t="str">
        <f t="shared" si="0"/>
        <v>7.0</v>
      </c>
      <c r="L16" s="465" t="str">
        <f t="shared" si="1"/>
        <v>B</v>
      </c>
      <c r="M16" s="466">
        <f t="shared" si="2"/>
        <v>3</v>
      </c>
      <c r="N16" s="739" t="s">
        <v>1110</v>
      </c>
      <c r="O16" s="1039" t="str">
        <f t="shared" si="3"/>
        <v>Đã có CC</v>
      </c>
      <c r="P16" s="465" t="str">
        <f t="shared" si="103"/>
        <v>A</v>
      </c>
      <c r="Q16" s="466">
        <f t="shared" si="104"/>
        <v>4</v>
      </c>
      <c r="R16" s="394">
        <v>8</v>
      </c>
      <c r="S16" s="65">
        <v>9</v>
      </c>
      <c r="T16" s="45"/>
      <c r="U16" s="11">
        <f t="shared" si="4"/>
        <v>8.6</v>
      </c>
      <c r="V16" s="16">
        <f t="shared" si="5"/>
        <v>8.6</v>
      </c>
      <c r="W16" s="1039" t="str">
        <f t="shared" si="6"/>
        <v>8.6</v>
      </c>
      <c r="X16" s="179" t="str">
        <f t="shared" si="7"/>
        <v>A</v>
      </c>
      <c r="Y16" s="180">
        <f t="shared" si="8"/>
        <v>4</v>
      </c>
      <c r="Z16" s="180" t="str">
        <f t="shared" si="9"/>
        <v>4.0</v>
      </c>
      <c r="AA16" s="69">
        <v>2</v>
      </c>
      <c r="AB16" s="92">
        <v>2</v>
      </c>
      <c r="AC16" s="498">
        <v>8</v>
      </c>
      <c r="AD16" s="428">
        <v>10</v>
      </c>
      <c r="AE16" s="426"/>
      <c r="AF16" s="424">
        <f t="shared" ref="AF16:AF18" si="320">ROUND((AC16*0.4+AD16*0.6),1)</f>
        <v>9.1999999999999993</v>
      </c>
      <c r="AG16" s="425">
        <f t="shared" ref="AG16:AG18" si="321">ROUND(MAX((AC16*0.4+AD16*0.6),(AC16*0.4+AE16*0.6)),1)</f>
        <v>9.1999999999999993</v>
      </c>
      <c r="AH16" s="327" t="str">
        <f t="shared" si="12"/>
        <v>9.2</v>
      </c>
      <c r="AI16" s="22" t="str">
        <f t="shared" ref="AI16:AI18" si="322">IF(AG16&gt;=8.5,"A",IF(AG16&gt;=8,"B+",IF(AG16&gt;=7,"B",IF(AG16&gt;=6.5,"C+",IF(AG16&gt;=5.5,"C",IF(AG16&gt;=5,"D+",IF(AG16&gt;=4,"D","F")))))))</f>
        <v>A</v>
      </c>
      <c r="AJ16" s="20">
        <f t="shared" ref="AJ16:AJ18" si="323">IF(AI16="A",4,IF(AI16="B+",3.5,IF(AI16="B",3,IF(AI16="C+",2.5,IF(AI16="C",2,IF(AI16="D+",1.5,IF(AI16="D",1,0)))))))</f>
        <v>4</v>
      </c>
      <c r="AK16" s="39" t="str">
        <f t="shared" ref="AK16:AK18" si="324">TEXT(AJ16,"0.0")</f>
        <v>4.0</v>
      </c>
      <c r="AL16" s="8">
        <v>3</v>
      </c>
      <c r="AM16" s="92">
        <v>3</v>
      </c>
      <c r="AN16" s="428">
        <v>6.2</v>
      </c>
      <c r="AO16" s="428">
        <v>8</v>
      </c>
      <c r="AP16" s="426"/>
      <c r="AQ16" s="424">
        <f t="shared" si="16"/>
        <v>7.3</v>
      </c>
      <c r="AR16" s="427">
        <f t="shared" si="17"/>
        <v>7.3</v>
      </c>
      <c r="AS16" s="327" t="str">
        <f t="shared" si="105"/>
        <v>7.3</v>
      </c>
      <c r="AT16" s="22" t="str">
        <f t="shared" si="18"/>
        <v>B</v>
      </c>
      <c r="AU16" s="20">
        <f t="shared" si="19"/>
        <v>3</v>
      </c>
      <c r="AV16" s="39" t="str">
        <f t="shared" si="20"/>
        <v>3.0</v>
      </c>
      <c r="AW16" s="8">
        <v>3</v>
      </c>
      <c r="AX16" s="95">
        <v>3</v>
      </c>
      <c r="AY16" s="394">
        <v>7</v>
      </c>
      <c r="AZ16" s="65">
        <v>8</v>
      </c>
      <c r="BA16" s="65"/>
      <c r="BB16" s="11">
        <f t="shared" si="21"/>
        <v>7.6</v>
      </c>
      <c r="BC16" s="16">
        <f t="shared" si="22"/>
        <v>7.6</v>
      </c>
      <c r="BD16" s="327" t="str">
        <f t="shared" si="23"/>
        <v>7.6</v>
      </c>
      <c r="BE16" s="22" t="str">
        <f t="shared" si="24"/>
        <v>B</v>
      </c>
      <c r="BF16" s="20">
        <f t="shared" si="25"/>
        <v>3</v>
      </c>
      <c r="BG16" s="39" t="str">
        <f t="shared" si="26"/>
        <v>3.0</v>
      </c>
      <c r="BH16" s="46">
        <v>3</v>
      </c>
      <c r="BI16" s="92">
        <v>3</v>
      </c>
      <c r="BJ16" s="520">
        <v>7.3</v>
      </c>
      <c r="BK16" s="428">
        <v>7</v>
      </c>
      <c r="BL16" s="426"/>
      <c r="BM16" s="424">
        <f t="shared" si="27"/>
        <v>7.1</v>
      </c>
      <c r="BN16" s="427">
        <f t="shared" si="28"/>
        <v>7.1</v>
      </c>
      <c r="BO16" s="327" t="str">
        <f t="shared" si="29"/>
        <v>7.1</v>
      </c>
      <c r="BP16" s="22" t="str">
        <f t="shared" si="30"/>
        <v>B</v>
      </c>
      <c r="BQ16" s="20">
        <f t="shared" si="31"/>
        <v>3</v>
      </c>
      <c r="BR16" s="39" t="str">
        <f t="shared" si="32"/>
        <v>3.0</v>
      </c>
      <c r="BS16" s="46">
        <v>5</v>
      </c>
      <c r="BT16" s="92">
        <v>5</v>
      </c>
      <c r="BU16" s="289">
        <f t="shared" si="33"/>
        <v>16</v>
      </c>
      <c r="BV16" s="35">
        <f t="shared" si="34"/>
        <v>3.3125</v>
      </c>
      <c r="BW16" s="36" t="str">
        <f t="shared" si="35"/>
        <v>3.31</v>
      </c>
      <c r="BX16" s="37" t="str">
        <f t="shared" si="36"/>
        <v>Lên lớp</v>
      </c>
      <c r="BY16" s="290">
        <f t="shared" si="37"/>
        <v>16</v>
      </c>
      <c r="BZ16" s="291">
        <f t="shared" si="38"/>
        <v>3.3125</v>
      </c>
      <c r="CA16" s="37" t="str">
        <f t="shared" si="39"/>
        <v>Lên lớp</v>
      </c>
      <c r="CB16" s="391"/>
      <c r="CC16" s="417">
        <v>7.5</v>
      </c>
      <c r="CD16" s="337">
        <v>7.8</v>
      </c>
      <c r="CE16" s="45"/>
      <c r="CF16" s="17">
        <f t="shared" si="40"/>
        <v>7.7</v>
      </c>
      <c r="CG16" s="18">
        <f t="shared" si="41"/>
        <v>7.7</v>
      </c>
      <c r="CH16" s="323" t="str">
        <f t="shared" si="42"/>
        <v>7.7</v>
      </c>
      <c r="CI16" s="22" t="str">
        <f t="shared" si="43"/>
        <v>B</v>
      </c>
      <c r="CJ16" s="20">
        <f t="shared" si="44"/>
        <v>3</v>
      </c>
      <c r="CK16" s="20" t="str">
        <f t="shared" si="45"/>
        <v>3.0</v>
      </c>
      <c r="CL16" s="46">
        <v>2</v>
      </c>
      <c r="CM16" s="416">
        <v>2</v>
      </c>
      <c r="CN16" s="417">
        <v>8.1999999999999993</v>
      </c>
      <c r="CO16" s="65">
        <v>9</v>
      </c>
      <c r="CP16" s="45"/>
      <c r="CQ16" s="17">
        <f t="shared" si="46"/>
        <v>8.6999999999999993</v>
      </c>
      <c r="CR16" s="18">
        <f t="shared" si="47"/>
        <v>8.6999999999999993</v>
      </c>
      <c r="CS16" s="323" t="str">
        <f t="shared" si="48"/>
        <v>8.7</v>
      </c>
      <c r="CT16" s="22" t="str">
        <f t="shared" si="49"/>
        <v>A</v>
      </c>
      <c r="CU16" s="20">
        <f t="shared" si="50"/>
        <v>4</v>
      </c>
      <c r="CV16" s="20" t="str">
        <f t="shared" si="51"/>
        <v>4.0</v>
      </c>
      <c r="CW16" s="46">
        <v>4</v>
      </c>
      <c r="CX16" s="416">
        <v>4</v>
      </c>
      <c r="CY16" s="417">
        <v>5.8</v>
      </c>
      <c r="CZ16" s="65">
        <v>4</v>
      </c>
      <c r="DA16" s="65"/>
      <c r="DB16" s="17">
        <f t="shared" si="52"/>
        <v>4.7</v>
      </c>
      <c r="DC16" s="18">
        <f t="shared" si="53"/>
        <v>4.7</v>
      </c>
      <c r="DD16" s="323" t="str">
        <f t="shared" si="54"/>
        <v>4.7</v>
      </c>
      <c r="DE16" s="22" t="str">
        <f t="shared" si="55"/>
        <v>D</v>
      </c>
      <c r="DF16" s="20">
        <f t="shared" si="56"/>
        <v>1</v>
      </c>
      <c r="DG16" s="20" t="str">
        <f t="shared" si="57"/>
        <v>1.0</v>
      </c>
      <c r="DH16" s="46">
        <v>3</v>
      </c>
      <c r="DI16" s="416">
        <v>3</v>
      </c>
      <c r="DJ16" s="417">
        <v>8</v>
      </c>
      <c r="DK16" s="65">
        <v>6</v>
      </c>
      <c r="DL16" s="45"/>
      <c r="DM16" s="17">
        <f t="shared" si="58"/>
        <v>6.8</v>
      </c>
      <c r="DN16" s="18">
        <f t="shared" si="59"/>
        <v>6.8</v>
      </c>
      <c r="DO16" s="323" t="str">
        <f t="shared" si="60"/>
        <v>6.8</v>
      </c>
      <c r="DP16" s="22" t="str">
        <f t="shared" si="61"/>
        <v>C+</v>
      </c>
      <c r="DQ16" s="20">
        <f t="shared" si="62"/>
        <v>2.5</v>
      </c>
      <c r="DR16" s="20" t="str">
        <f t="shared" si="63"/>
        <v>2.5</v>
      </c>
      <c r="DS16" s="46">
        <v>3</v>
      </c>
      <c r="DT16" s="416">
        <v>3</v>
      </c>
      <c r="DU16" s="417">
        <v>7.3</v>
      </c>
      <c r="DV16" s="86">
        <v>7</v>
      </c>
      <c r="DW16" s="65"/>
      <c r="DX16" s="17">
        <f t="shared" si="64"/>
        <v>7.1</v>
      </c>
      <c r="DY16" s="18">
        <f t="shared" si="65"/>
        <v>7.1</v>
      </c>
      <c r="DZ16" s="323" t="str">
        <f t="shared" si="66"/>
        <v>7.1</v>
      </c>
      <c r="EA16" s="22" t="str">
        <f t="shared" si="67"/>
        <v>B</v>
      </c>
      <c r="EB16" s="20">
        <f t="shared" si="68"/>
        <v>3</v>
      </c>
      <c r="EC16" s="20" t="str">
        <f t="shared" si="69"/>
        <v>3.0</v>
      </c>
      <c r="ED16" s="46">
        <v>3</v>
      </c>
      <c r="EE16" s="416">
        <v>3</v>
      </c>
      <c r="EF16" s="417">
        <v>6.5</v>
      </c>
      <c r="EG16" s="65">
        <v>5</v>
      </c>
      <c r="EH16" s="65"/>
      <c r="EI16" s="17">
        <f t="shared" si="70"/>
        <v>5.6</v>
      </c>
      <c r="EJ16" s="18">
        <f t="shared" si="71"/>
        <v>5.6</v>
      </c>
      <c r="EK16" s="323" t="str">
        <f t="shared" si="106"/>
        <v>5.6</v>
      </c>
      <c r="EL16" s="22" t="str">
        <f t="shared" si="72"/>
        <v>C</v>
      </c>
      <c r="EM16" s="20">
        <f t="shared" si="73"/>
        <v>2</v>
      </c>
      <c r="EN16" s="20" t="str">
        <f t="shared" si="74"/>
        <v>2.0</v>
      </c>
      <c r="EO16" s="46">
        <v>2</v>
      </c>
      <c r="EP16" s="416">
        <v>2</v>
      </c>
      <c r="EQ16" s="515">
        <f t="shared" si="75"/>
        <v>17</v>
      </c>
      <c r="ER16" s="35">
        <f t="shared" si="76"/>
        <v>2.6764705882352939</v>
      </c>
      <c r="ES16" s="36" t="str">
        <f t="shared" si="77"/>
        <v>2.68</v>
      </c>
      <c r="ET16" s="86" t="str">
        <f t="shared" si="107"/>
        <v>Lên lớp</v>
      </c>
      <c r="EU16" s="501">
        <f t="shared" si="108"/>
        <v>33</v>
      </c>
      <c r="EV16" s="35">
        <f t="shared" si="109"/>
        <v>2.9848484848484849</v>
      </c>
      <c r="EW16" s="36" t="str">
        <f t="shared" si="110"/>
        <v>2.98</v>
      </c>
      <c r="EX16" s="530">
        <f t="shared" si="111"/>
        <v>33</v>
      </c>
      <c r="EY16" s="502">
        <f t="shared" si="78"/>
        <v>2.9848484848484849</v>
      </c>
      <c r="EZ16" s="503" t="str">
        <f t="shared" si="112"/>
        <v>Lên lớp</v>
      </c>
      <c r="FA16" s="225"/>
      <c r="FB16" s="417">
        <v>8.6</v>
      </c>
      <c r="FC16" s="604">
        <v>4</v>
      </c>
      <c r="FD16" s="599"/>
      <c r="FE16" s="17">
        <f t="shared" si="113"/>
        <v>5.8</v>
      </c>
      <c r="FF16" s="18">
        <f t="shared" si="114"/>
        <v>5.8</v>
      </c>
      <c r="FG16" s="1028" t="str">
        <f t="shared" si="115"/>
        <v>5.8</v>
      </c>
      <c r="FH16" s="22" t="str">
        <f t="shared" si="116"/>
        <v>C</v>
      </c>
      <c r="FI16" s="20">
        <f t="shared" si="117"/>
        <v>2</v>
      </c>
      <c r="FJ16" s="20" t="str">
        <f t="shared" si="118"/>
        <v>2.0</v>
      </c>
      <c r="FK16" s="46">
        <v>4</v>
      </c>
      <c r="FL16" s="97">
        <v>4</v>
      </c>
      <c r="FM16" s="406">
        <v>8</v>
      </c>
      <c r="FN16" s="65">
        <v>6</v>
      </c>
      <c r="FO16" s="65"/>
      <c r="FP16" s="17">
        <f t="shared" si="119"/>
        <v>6.8</v>
      </c>
      <c r="FQ16" s="18">
        <f t="shared" si="120"/>
        <v>6.8</v>
      </c>
      <c r="FR16" s="323" t="str">
        <f t="shared" si="121"/>
        <v>6.8</v>
      </c>
      <c r="FS16" s="22" t="str">
        <f t="shared" si="122"/>
        <v>C+</v>
      </c>
      <c r="FT16" s="20">
        <f t="shared" si="123"/>
        <v>2.5</v>
      </c>
      <c r="FU16" s="20" t="str">
        <f t="shared" si="124"/>
        <v>2.5</v>
      </c>
      <c r="FV16" s="46">
        <v>2</v>
      </c>
      <c r="FW16" s="416">
        <v>2</v>
      </c>
      <c r="FX16" s="417">
        <v>6.8</v>
      </c>
      <c r="FY16" s="65">
        <v>8</v>
      </c>
      <c r="FZ16" s="65"/>
      <c r="GA16" s="17">
        <f t="shared" si="125"/>
        <v>7.5</v>
      </c>
      <c r="GB16" s="18">
        <f t="shared" si="126"/>
        <v>7.5</v>
      </c>
      <c r="GC16" s="1028" t="str">
        <f t="shared" si="127"/>
        <v>7.5</v>
      </c>
      <c r="GD16" s="22" t="str">
        <f t="shared" si="128"/>
        <v>B</v>
      </c>
      <c r="GE16" s="20">
        <f t="shared" si="129"/>
        <v>3</v>
      </c>
      <c r="GF16" s="20" t="str">
        <f t="shared" si="130"/>
        <v>3.0</v>
      </c>
      <c r="GG16" s="46">
        <v>2</v>
      </c>
      <c r="GH16" s="416">
        <v>2</v>
      </c>
      <c r="GI16" s="417">
        <v>7.7</v>
      </c>
      <c r="GJ16" s="599">
        <v>5</v>
      </c>
      <c r="GK16" s="599"/>
      <c r="GL16" s="17">
        <f t="shared" si="131"/>
        <v>6.1</v>
      </c>
      <c r="GM16" s="18">
        <f t="shared" si="132"/>
        <v>6.1</v>
      </c>
      <c r="GN16" s="1028" t="str">
        <f t="shared" si="133"/>
        <v>6.1</v>
      </c>
      <c r="GO16" s="22" t="str">
        <f t="shared" si="134"/>
        <v>C</v>
      </c>
      <c r="GP16" s="20">
        <f t="shared" si="135"/>
        <v>2</v>
      </c>
      <c r="GQ16" s="20" t="str">
        <f t="shared" si="136"/>
        <v>2.0</v>
      </c>
      <c r="GR16" s="46">
        <v>2</v>
      </c>
      <c r="GS16" s="416">
        <v>2</v>
      </c>
      <c r="GT16" s="660">
        <v>8.1</v>
      </c>
      <c r="GU16" s="599">
        <v>5</v>
      </c>
      <c r="GV16" s="599"/>
      <c r="GW16" s="17">
        <f t="shared" si="137"/>
        <v>6.2</v>
      </c>
      <c r="GX16" s="18">
        <f t="shared" si="138"/>
        <v>6.2</v>
      </c>
      <c r="GY16" s="1028" t="str">
        <f t="shared" si="139"/>
        <v>6.2</v>
      </c>
      <c r="GZ16" s="22" t="str">
        <f t="shared" si="140"/>
        <v>C</v>
      </c>
      <c r="HA16" s="20">
        <f t="shared" si="141"/>
        <v>2</v>
      </c>
      <c r="HB16" s="20" t="str">
        <f t="shared" si="142"/>
        <v>2.0</v>
      </c>
      <c r="HC16" s="46">
        <v>2</v>
      </c>
      <c r="HD16" s="416">
        <v>2</v>
      </c>
      <c r="HE16" s="417">
        <v>5.4</v>
      </c>
      <c r="HF16" s="599">
        <v>7</v>
      </c>
      <c r="HG16" s="599"/>
      <c r="HH16" s="17">
        <f t="shared" si="143"/>
        <v>6.4</v>
      </c>
      <c r="HI16" s="18">
        <f t="shared" si="144"/>
        <v>6.4</v>
      </c>
      <c r="HJ16" s="323" t="str">
        <f t="shared" si="145"/>
        <v>6.4</v>
      </c>
      <c r="HK16" s="22" t="str">
        <f t="shared" si="146"/>
        <v>C</v>
      </c>
      <c r="HL16" s="20">
        <f t="shared" si="147"/>
        <v>2</v>
      </c>
      <c r="HM16" s="20" t="str">
        <f t="shared" si="148"/>
        <v>2.0</v>
      </c>
      <c r="HN16" s="46">
        <v>3</v>
      </c>
      <c r="HO16" s="416">
        <v>3</v>
      </c>
      <c r="HP16" s="417">
        <v>6.6</v>
      </c>
      <c r="HQ16" s="599">
        <v>8</v>
      </c>
      <c r="HR16" s="599"/>
      <c r="HS16" s="17">
        <f t="shared" si="149"/>
        <v>7.4</v>
      </c>
      <c r="HT16" s="18">
        <f t="shared" si="150"/>
        <v>7.4</v>
      </c>
      <c r="HU16" s="323" t="str">
        <f t="shared" si="151"/>
        <v>7.4</v>
      </c>
      <c r="HV16" s="22" t="str">
        <f t="shared" si="152"/>
        <v>B</v>
      </c>
      <c r="HW16" s="20">
        <f t="shared" si="153"/>
        <v>3</v>
      </c>
      <c r="HX16" s="20" t="str">
        <f t="shared" si="154"/>
        <v>3.0</v>
      </c>
      <c r="HY16" s="46">
        <v>2</v>
      </c>
      <c r="HZ16" s="416">
        <v>2</v>
      </c>
      <c r="IA16" s="417">
        <v>7.1</v>
      </c>
      <c r="IB16" s="599">
        <v>5</v>
      </c>
      <c r="IC16" s="599"/>
      <c r="ID16" s="17">
        <f t="shared" si="155"/>
        <v>5.8</v>
      </c>
      <c r="IE16" s="18">
        <f t="shared" si="156"/>
        <v>5.8</v>
      </c>
      <c r="IF16" s="323" t="str">
        <f t="shared" si="157"/>
        <v>5.8</v>
      </c>
      <c r="IG16" s="22" t="str">
        <f t="shared" si="158"/>
        <v>C</v>
      </c>
      <c r="IH16" s="20">
        <f t="shared" si="159"/>
        <v>2</v>
      </c>
      <c r="II16" s="20" t="str">
        <f t="shared" si="160"/>
        <v>2.0</v>
      </c>
      <c r="IJ16" s="46">
        <v>3</v>
      </c>
      <c r="IK16" s="416">
        <v>3</v>
      </c>
      <c r="IL16" s="417">
        <v>8.1999999999999993</v>
      </c>
      <c r="IM16" s="599">
        <v>6</v>
      </c>
      <c r="IN16" s="599"/>
      <c r="IO16" s="17">
        <f t="shared" si="161"/>
        <v>6.9</v>
      </c>
      <c r="IP16" s="18">
        <f t="shared" si="162"/>
        <v>6.9</v>
      </c>
      <c r="IQ16" s="323" t="str">
        <f t="shared" si="163"/>
        <v>6.9</v>
      </c>
      <c r="IR16" s="22" t="str">
        <f t="shared" si="164"/>
        <v>C+</v>
      </c>
      <c r="IS16" s="20">
        <f t="shared" si="165"/>
        <v>2.5</v>
      </c>
      <c r="IT16" s="20" t="str">
        <f t="shared" si="166"/>
        <v>2.5</v>
      </c>
      <c r="IU16" s="46">
        <v>1</v>
      </c>
      <c r="IV16" s="416">
        <v>1</v>
      </c>
      <c r="IW16" s="1167">
        <f t="shared" si="167"/>
        <v>6.1</v>
      </c>
      <c r="IX16" s="22" t="str">
        <f t="shared" si="168"/>
        <v>C</v>
      </c>
      <c r="IY16" s="20">
        <f t="shared" si="169"/>
        <v>2</v>
      </c>
      <c r="IZ16" s="20" t="str">
        <f t="shared" si="170"/>
        <v>2.0</v>
      </c>
      <c r="JA16" s="743">
        <v>4</v>
      </c>
      <c r="JB16" s="416">
        <v>4</v>
      </c>
      <c r="JC16" s="585">
        <v>7.7</v>
      </c>
      <c r="JD16" s="65">
        <v>8</v>
      </c>
      <c r="JE16" s="65"/>
      <c r="JF16" s="17">
        <f t="shared" si="171"/>
        <v>7.9</v>
      </c>
      <c r="JG16" s="18">
        <f t="shared" si="172"/>
        <v>7.9</v>
      </c>
      <c r="JH16" s="1028" t="str">
        <f t="shared" si="173"/>
        <v>7.9</v>
      </c>
      <c r="JI16" s="22" t="str">
        <f t="shared" si="174"/>
        <v>B</v>
      </c>
      <c r="JJ16" s="20">
        <f t="shared" si="175"/>
        <v>3</v>
      </c>
      <c r="JK16" s="20" t="str">
        <f t="shared" si="176"/>
        <v>3.0</v>
      </c>
      <c r="JL16" s="46">
        <v>2</v>
      </c>
      <c r="JM16" s="416">
        <v>2</v>
      </c>
      <c r="JN16" s="417">
        <v>7.5</v>
      </c>
      <c r="JO16" s="337">
        <v>6.6</v>
      </c>
      <c r="JP16" s="337"/>
      <c r="JQ16" s="17">
        <f t="shared" si="177"/>
        <v>7</v>
      </c>
      <c r="JR16" s="18">
        <f t="shared" si="178"/>
        <v>7</v>
      </c>
      <c r="JS16" s="323" t="str">
        <f t="shared" si="81"/>
        <v>7.0</v>
      </c>
      <c r="JT16" s="22" t="str">
        <f t="shared" si="179"/>
        <v>B</v>
      </c>
      <c r="JU16" s="20">
        <f t="shared" si="180"/>
        <v>3</v>
      </c>
      <c r="JV16" s="20" t="str">
        <f t="shared" si="181"/>
        <v>3.0</v>
      </c>
      <c r="JW16" s="46">
        <v>1</v>
      </c>
      <c r="JX16" s="416">
        <v>1</v>
      </c>
      <c r="JY16" s="1167">
        <f t="shared" si="182"/>
        <v>7.5</v>
      </c>
      <c r="JZ16" s="22" t="str">
        <f t="shared" si="183"/>
        <v>B</v>
      </c>
      <c r="KA16" s="20">
        <f t="shared" si="184"/>
        <v>3</v>
      </c>
      <c r="KB16" s="20" t="str">
        <f t="shared" si="185"/>
        <v>3.0</v>
      </c>
      <c r="KC16" s="743">
        <v>3</v>
      </c>
      <c r="KD16" s="416">
        <v>3</v>
      </c>
      <c r="KE16" s="515">
        <f t="shared" si="85"/>
        <v>24</v>
      </c>
      <c r="KF16" s="35">
        <f t="shared" si="86"/>
        <v>2.3541666666666665</v>
      </c>
      <c r="KG16" s="36" t="str">
        <f t="shared" si="186"/>
        <v>2.35</v>
      </c>
      <c r="KH16" s="37" t="str">
        <f t="shared" si="187"/>
        <v>Lên lớp</v>
      </c>
      <c r="KI16" s="501">
        <f t="shared" si="87"/>
        <v>57</v>
      </c>
      <c r="KJ16" s="690">
        <f t="shared" si="88"/>
        <v>2.7192982456140351</v>
      </c>
      <c r="KK16" s="36" t="str">
        <f t="shared" si="188"/>
        <v>2.72</v>
      </c>
      <c r="KL16" s="290">
        <f t="shared" si="89"/>
        <v>24</v>
      </c>
      <c r="KM16" s="291">
        <f t="shared" si="90"/>
        <v>2.3541666666666665</v>
      </c>
      <c r="KN16" s="679">
        <f t="shared" si="91"/>
        <v>57</v>
      </c>
      <c r="KO16" s="680">
        <f t="shared" si="92"/>
        <v>2.7192982456140351</v>
      </c>
      <c r="KP16" s="37" t="str">
        <f t="shared" si="189"/>
        <v>Lên lớp</v>
      </c>
      <c r="KR16" s="417">
        <v>6.7</v>
      </c>
      <c r="KS16" s="65">
        <v>5</v>
      </c>
      <c r="KT16" s="65"/>
      <c r="KU16" s="17">
        <f t="shared" si="190"/>
        <v>5.7</v>
      </c>
      <c r="KV16" s="18">
        <f t="shared" si="191"/>
        <v>5.7</v>
      </c>
      <c r="KW16" s="1028" t="str">
        <f t="shared" si="192"/>
        <v>5.7</v>
      </c>
      <c r="KX16" s="22" t="str">
        <f t="shared" si="193"/>
        <v>C</v>
      </c>
      <c r="KY16" s="20">
        <f t="shared" si="194"/>
        <v>2</v>
      </c>
      <c r="KZ16" s="20" t="str">
        <f t="shared" si="195"/>
        <v>2.0</v>
      </c>
      <c r="LA16" s="46">
        <v>2</v>
      </c>
      <c r="LB16" s="416">
        <v>2</v>
      </c>
      <c r="LC16" s="417">
        <v>8.6999999999999993</v>
      </c>
      <c r="LD16" s="65">
        <v>7</v>
      </c>
      <c r="LE16" s="65"/>
      <c r="LF16" s="17">
        <f t="shared" si="196"/>
        <v>7.7</v>
      </c>
      <c r="LG16" s="18">
        <f t="shared" si="197"/>
        <v>7.7</v>
      </c>
      <c r="LH16" s="323" t="str">
        <f t="shared" si="198"/>
        <v>7.7</v>
      </c>
      <c r="LI16" s="22" t="str">
        <f t="shared" si="199"/>
        <v>B</v>
      </c>
      <c r="LJ16" s="20">
        <f t="shared" si="200"/>
        <v>3</v>
      </c>
      <c r="LK16" s="20" t="str">
        <f t="shared" si="201"/>
        <v>3.0</v>
      </c>
      <c r="LL16" s="46">
        <v>1</v>
      </c>
      <c r="LM16" s="95">
        <v>1</v>
      </c>
      <c r="LN16" s="1167">
        <f t="shared" si="202"/>
        <v>6.5</v>
      </c>
      <c r="LO16" s="22" t="str">
        <f t="shared" si="203"/>
        <v>C+</v>
      </c>
      <c r="LP16" s="20">
        <f t="shared" si="204"/>
        <v>2.5</v>
      </c>
      <c r="LQ16" s="20" t="str">
        <f t="shared" si="205"/>
        <v>2.5</v>
      </c>
      <c r="LR16" s="743">
        <v>3</v>
      </c>
      <c r="LS16" s="416">
        <v>3</v>
      </c>
      <c r="LT16" s="17">
        <v>6.6</v>
      </c>
      <c r="LU16" s="65">
        <v>6</v>
      </c>
      <c r="LV16" s="65"/>
      <c r="LW16" s="17">
        <f t="shared" si="206"/>
        <v>6.2</v>
      </c>
      <c r="LX16" s="18">
        <f t="shared" si="207"/>
        <v>6.2</v>
      </c>
      <c r="LY16" s="1028" t="str">
        <f t="shared" si="208"/>
        <v>6.2</v>
      </c>
      <c r="LZ16" s="22" t="str">
        <f t="shared" si="209"/>
        <v>C</v>
      </c>
      <c r="MA16" s="20">
        <f t="shared" si="210"/>
        <v>2</v>
      </c>
      <c r="MB16" s="20" t="str">
        <f t="shared" si="211"/>
        <v>2.0</v>
      </c>
      <c r="MC16" s="46">
        <v>2</v>
      </c>
      <c r="MD16" s="416">
        <v>2</v>
      </c>
      <c r="ME16" s="417">
        <v>7</v>
      </c>
      <c r="MF16" s="65">
        <v>8</v>
      </c>
      <c r="MG16" s="65"/>
      <c r="MH16" s="17">
        <f t="shared" si="212"/>
        <v>7.6</v>
      </c>
      <c r="MI16" s="18">
        <f t="shared" si="213"/>
        <v>7.6</v>
      </c>
      <c r="MJ16" s="1028" t="str">
        <f t="shared" si="214"/>
        <v>7.6</v>
      </c>
      <c r="MK16" s="22" t="str">
        <f t="shared" si="215"/>
        <v>B</v>
      </c>
      <c r="ML16" s="20">
        <f t="shared" si="216"/>
        <v>3</v>
      </c>
      <c r="MM16" s="20" t="str">
        <f t="shared" si="217"/>
        <v>3.0</v>
      </c>
      <c r="MN16" s="46">
        <v>3</v>
      </c>
      <c r="MO16" s="416">
        <v>3</v>
      </c>
      <c r="MP16" s="660">
        <v>7.9</v>
      </c>
      <c r="MQ16" s="65">
        <v>7</v>
      </c>
      <c r="MR16" s="65"/>
      <c r="MS16" s="17">
        <f t="shared" si="218"/>
        <v>7.4</v>
      </c>
      <c r="MT16" s="18">
        <f t="shared" si="219"/>
        <v>7.4</v>
      </c>
      <c r="MU16" s="1028" t="str">
        <f t="shared" si="220"/>
        <v>7.4</v>
      </c>
      <c r="MV16" s="22" t="str">
        <f t="shared" si="221"/>
        <v>B</v>
      </c>
      <c r="MW16" s="20">
        <f t="shared" si="222"/>
        <v>3</v>
      </c>
      <c r="MX16" s="20" t="str">
        <f t="shared" si="223"/>
        <v>3.0</v>
      </c>
      <c r="MY16" s="46">
        <v>3</v>
      </c>
      <c r="MZ16" s="416">
        <v>3</v>
      </c>
      <c r="NA16" s="417">
        <v>7.5</v>
      </c>
      <c r="NB16" s="65">
        <v>6</v>
      </c>
      <c r="NC16" s="65"/>
      <c r="ND16" s="17">
        <f t="shared" si="224"/>
        <v>6.6</v>
      </c>
      <c r="NE16" s="18">
        <f t="shared" si="225"/>
        <v>6.6</v>
      </c>
      <c r="NF16" s="323" t="str">
        <f t="shared" si="226"/>
        <v>6.6</v>
      </c>
      <c r="NG16" s="22" t="str">
        <f t="shared" si="227"/>
        <v>C+</v>
      </c>
      <c r="NH16" s="20">
        <f t="shared" si="228"/>
        <v>2.5</v>
      </c>
      <c r="NI16" s="20" t="str">
        <f t="shared" si="229"/>
        <v>2.5</v>
      </c>
      <c r="NJ16" s="46">
        <v>1</v>
      </c>
      <c r="NK16" s="416">
        <v>1</v>
      </c>
      <c r="NL16" s="1167">
        <f t="shared" si="230"/>
        <v>7.2</v>
      </c>
      <c r="NM16" s="22" t="str">
        <f t="shared" si="231"/>
        <v>B</v>
      </c>
      <c r="NN16" s="20">
        <f t="shared" si="232"/>
        <v>3</v>
      </c>
      <c r="NO16" s="20" t="str">
        <f t="shared" si="233"/>
        <v>3.0</v>
      </c>
      <c r="NP16" s="743">
        <v>4</v>
      </c>
      <c r="NQ16" s="416">
        <v>4</v>
      </c>
      <c r="NR16" s="417">
        <v>8.1</v>
      </c>
      <c r="NS16" s="65">
        <v>7</v>
      </c>
      <c r="NT16" s="65"/>
      <c r="NU16" s="17">
        <f t="shared" si="234"/>
        <v>7.4</v>
      </c>
      <c r="NV16" s="18">
        <f t="shared" si="235"/>
        <v>7.4</v>
      </c>
      <c r="NW16" s="1028" t="str">
        <f t="shared" si="236"/>
        <v>7.4</v>
      </c>
      <c r="NX16" s="22" t="str">
        <f t="shared" si="237"/>
        <v>B</v>
      </c>
      <c r="NY16" s="20">
        <f t="shared" si="238"/>
        <v>3</v>
      </c>
      <c r="NZ16" s="20" t="str">
        <f t="shared" si="239"/>
        <v>3.0</v>
      </c>
      <c r="OA16" s="46">
        <v>4</v>
      </c>
      <c r="OB16" s="416">
        <v>4</v>
      </c>
      <c r="OC16" s="417">
        <v>9</v>
      </c>
      <c r="OD16" s="65">
        <v>9</v>
      </c>
      <c r="OE16" s="65"/>
      <c r="OF16" s="17">
        <f t="shared" si="240"/>
        <v>9</v>
      </c>
      <c r="OG16" s="18">
        <f t="shared" si="241"/>
        <v>9</v>
      </c>
      <c r="OH16" s="323" t="str">
        <f t="shared" si="242"/>
        <v>9.0</v>
      </c>
      <c r="OI16" s="22" t="str">
        <f t="shared" si="243"/>
        <v>A</v>
      </c>
      <c r="OJ16" s="20">
        <f t="shared" si="244"/>
        <v>4</v>
      </c>
      <c r="OK16" s="20" t="str">
        <f t="shared" si="245"/>
        <v>4.0</v>
      </c>
      <c r="OL16" s="46">
        <v>1</v>
      </c>
      <c r="OM16" s="95">
        <v>1</v>
      </c>
      <c r="ON16" s="1175">
        <f t="shared" si="246"/>
        <v>8</v>
      </c>
      <c r="OO16" s="22" t="str">
        <f t="shared" si="247"/>
        <v>B+</v>
      </c>
      <c r="OP16" s="20">
        <f t="shared" si="248"/>
        <v>3.5</v>
      </c>
      <c r="OQ16" s="20" t="str">
        <f t="shared" si="249"/>
        <v>3.5</v>
      </c>
      <c r="OR16" s="743">
        <v>5</v>
      </c>
      <c r="OS16" s="97">
        <v>5</v>
      </c>
      <c r="OT16" s="263">
        <f t="shared" si="93"/>
        <v>17</v>
      </c>
      <c r="OU16" s="35">
        <f t="shared" si="94"/>
        <v>2.7941176470588234</v>
      </c>
      <c r="OV16" s="36" t="str">
        <f t="shared" si="250"/>
        <v>2.79</v>
      </c>
      <c r="OW16" s="65" t="str">
        <f t="shared" si="251"/>
        <v>Lên lớp</v>
      </c>
      <c r="OX16" s="501">
        <f t="shared" si="95"/>
        <v>74</v>
      </c>
      <c r="OY16" s="35">
        <f t="shared" si="96"/>
        <v>2.7364864864864864</v>
      </c>
      <c r="OZ16" s="36" t="str">
        <f t="shared" si="252"/>
        <v>2.74</v>
      </c>
      <c r="PA16" s="799">
        <f t="shared" si="97"/>
        <v>17</v>
      </c>
      <c r="PB16" s="800">
        <f t="shared" si="98"/>
        <v>2.7941176470588234</v>
      </c>
      <c r="PC16" s="801">
        <f t="shared" si="99"/>
        <v>74</v>
      </c>
      <c r="PD16" s="1031">
        <f t="shared" si="100"/>
        <v>7.0459459459459444</v>
      </c>
      <c r="PE16" s="802">
        <f t="shared" si="101"/>
        <v>2.7364864864864864</v>
      </c>
      <c r="PF16" s="65" t="str">
        <f t="shared" si="253"/>
        <v>Lên lớp</v>
      </c>
      <c r="PG16" s="225"/>
      <c r="PH16" s="417">
        <v>7.4</v>
      </c>
      <c r="PI16" s="599">
        <v>7</v>
      </c>
      <c r="PJ16" s="599"/>
      <c r="PK16" s="17">
        <f t="shared" si="254"/>
        <v>7.2</v>
      </c>
      <c r="PL16" s="18">
        <f t="shared" si="255"/>
        <v>7.2</v>
      </c>
      <c r="PM16" s="1028" t="str">
        <f t="shared" si="256"/>
        <v>7.2</v>
      </c>
      <c r="PN16" s="22" t="str">
        <f t="shared" si="257"/>
        <v>B</v>
      </c>
      <c r="PO16" s="20">
        <f t="shared" si="258"/>
        <v>3</v>
      </c>
      <c r="PP16" s="20" t="str">
        <f t="shared" si="259"/>
        <v>3.0</v>
      </c>
      <c r="PQ16" s="46">
        <v>4</v>
      </c>
      <c r="PR16" s="416">
        <v>4</v>
      </c>
      <c r="PS16" s="417">
        <v>8.6999999999999993</v>
      </c>
      <c r="PT16" s="65">
        <v>8</v>
      </c>
      <c r="PU16" s="65"/>
      <c r="PV16" s="17">
        <f t="shared" si="260"/>
        <v>8.3000000000000007</v>
      </c>
      <c r="PW16" s="18">
        <f t="shared" si="261"/>
        <v>8.3000000000000007</v>
      </c>
      <c r="PX16" s="1028" t="str">
        <f t="shared" si="262"/>
        <v>8.3</v>
      </c>
      <c r="PY16" s="22" t="str">
        <f t="shared" si="263"/>
        <v>B+</v>
      </c>
      <c r="PZ16" s="20">
        <f t="shared" si="264"/>
        <v>3.5</v>
      </c>
      <c r="QA16" s="20" t="str">
        <f t="shared" si="265"/>
        <v>3.5</v>
      </c>
      <c r="QB16" s="46">
        <v>2</v>
      </c>
      <c r="QC16" s="416">
        <v>2</v>
      </c>
      <c r="QD16" s="417">
        <v>6</v>
      </c>
      <c r="QE16" s="599">
        <v>8</v>
      </c>
      <c r="QF16" s="599"/>
      <c r="QG16" s="17">
        <f t="shared" si="266"/>
        <v>7.2</v>
      </c>
      <c r="QH16" s="18">
        <f t="shared" si="267"/>
        <v>7.2</v>
      </c>
      <c r="QI16" s="1028" t="str">
        <f t="shared" si="268"/>
        <v>7.2</v>
      </c>
      <c r="QJ16" s="22" t="str">
        <f t="shared" si="269"/>
        <v>B</v>
      </c>
      <c r="QK16" s="20">
        <f t="shared" si="270"/>
        <v>3</v>
      </c>
      <c r="QL16" s="20" t="str">
        <f t="shared" si="271"/>
        <v>3.0</v>
      </c>
      <c r="QM16" s="46">
        <v>2</v>
      </c>
      <c r="QN16" s="416">
        <v>2</v>
      </c>
      <c r="QO16" s="417">
        <v>8.1999999999999993</v>
      </c>
      <c r="QP16" s="65">
        <v>6</v>
      </c>
      <c r="QQ16" s="65"/>
      <c r="QR16" s="17">
        <f t="shared" si="272"/>
        <v>6.9</v>
      </c>
      <c r="QS16" s="18">
        <f t="shared" si="273"/>
        <v>6.9</v>
      </c>
      <c r="QT16" s="1028" t="str">
        <f t="shared" si="274"/>
        <v>6.9</v>
      </c>
      <c r="QU16" s="22" t="str">
        <f t="shared" si="275"/>
        <v>C+</v>
      </c>
      <c r="QV16" s="20">
        <f t="shared" si="276"/>
        <v>2.5</v>
      </c>
      <c r="QW16" s="20" t="str">
        <f t="shared" si="277"/>
        <v>2.5</v>
      </c>
      <c r="QX16" s="46">
        <v>2</v>
      </c>
      <c r="QY16" s="416">
        <v>2</v>
      </c>
      <c r="QZ16" s="417">
        <v>6.7</v>
      </c>
      <c r="RA16" s="599">
        <v>7</v>
      </c>
      <c r="RB16" s="599"/>
      <c r="RC16" s="17">
        <f t="shared" si="278"/>
        <v>6.9</v>
      </c>
      <c r="RD16" s="18">
        <f t="shared" si="279"/>
        <v>6.9</v>
      </c>
      <c r="RE16" s="323" t="str">
        <f t="shared" si="280"/>
        <v>6.9</v>
      </c>
      <c r="RF16" s="22" t="str">
        <f t="shared" si="281"/>
        <v>C+</v>
      </c>
      <c r="RG16" s="20">
        <f t="shared" si="282"/>
        <v>2.5</v>
      </c>
      <c r="RH16" s="20" t="str">
        <f t="shared" si="283"/>
        <v>2.5</v>
      </c>
      <c r="RI16" s="46">
        <v>2</v>
      </c>
      <c r="RJ16" s="416">
        <v>2</v>
      </c>
      <c r="RK16" s="660">
        <v>8</v>
      </c>
      <c r="RL16" s="65">
        <v>7</v>
      </c>
      <c r="RM16" s="65"/>
      <c r="RN16" s="17">
        <f t="shared" si="284"/>
        <v>7.4</v>
      </c>
      <c r="RO16" s="18">
        <f t="shared" si="285"/>
        <v>7.4</v>
      </c>
      <c r="RP16" s="323" t="str">
        <f t="shared" si="286"/>
        <v>7.4</v>
      </c>
      <c r="RQ16" s="22" t="str">
        <f t="shared" si="287"/>
        <v>B</v>
      </c>
      <c r="RR16" s="20">
        <f t="shared" si="288"/>
        <v>3</v>
      </c>
      <c r="RS16" s="20" t="str">
        <f t="shared" si="289"/>
        <v>3.0</v>
      </c>
      <c r="RT16" s="46">
        <v>2</v>
      </c>
      <c r="RU16" s="416">
        <v>2</v>
      </c>
      <c r="RV16" s="585">
        <v>7</v>
      </c>
      <c r="RW16" s="599">
        <v>7</v>
      </c>
      <c r="RX16" s="599"/>
      <c r="RY16" s="17">
        <f t="shared" si="290"/>
        <v>7</v>
      </c>
      <c r="RZ16" s="18">
        <f t="shared" si="291"/>
        <v>7</v>
      </c>
      <c r="SA16" s="323" t="str">
        <f t="shared" si="292"/>
        <v>7.0</v>
      </c>
      <c r="SB16" s="22" t="str">
        <f t="shared" si="293"/>
        <v>B</v>
      </c>
      <c r="SC16" s="20">
        <f t="shared" si="294"/>
        <v>3</v>
      </c>
      <c r="SD16" s="20" t="str">
        <f t="shared" si="295"/>
        <v>3.0</v>
      </c>
      <c r="SE16" s="46">
        <v>4</v>
      </c>
      <c r="SF16" s="416">
        <v>4</v>
      </c>
      <c r="SG16" s="515">
        <f t="shared" si="296"/>
        <v>18</v>
      </c>
      <c r="SH16" s="35">
        <f t="shared" si="297"/>
        <v>2.9444444444444446</v>
      </c>
      <c r="SI16" s="36" t="str">
        <f t="shared" si="298"/>
        <v>2.94</v>
      </c>
      <c r="SJ16" s="65" t="str">
        <f t="shared" si="299"/>
        <v>Lên lớp</v>
      </c>
      <c r="SK16" s="501">
        <f t="shared" si="300"/>
        <v>92</v>
      </c>
      <c r="SL16" s="35">
        <f t="shared" si="102"/>
        <v>2.777173913043478</v>
      </c>
      <c r="SM16" s="36" t="str">
        <f t="shared" si="301"/>
        <v>2.78</v>
      </c>
      <c r="SN16" s="799">
        <f t="shared" si="302"/>
        <v>18</v>
      </c>
      <c r="SO16" s="1105">
        <f t="shared" si="303"/>
        <v>7.2333333333333343</v>
      </c>
      <c r="SP16" s="800">
        <f t="shared" si="304"/>
        <v>2.9444444444444446</v>
      </c>
      <c r="SQ16" s="801">
        <f t="shared" si="305"/>
        <v>92</v>
      </c>
      <c r="SR16" s="1107">
        <f t="shared" si="306"/>
        <v>7.0826086956521728</v>
      </c>
      <c r="SS16" s="802">
        <f t="shared" si="307"/>
        <v>2.777173913043478</v>
      </c>
      <c r="ST16" s="65" t="str">
        <f t="shared" si="308"/>
        <v>Lên lớp</v>
      </c>
      <c r="SU16" s="454"/>
      <c r="SV16" s="585">
        <v>9</v>
      </c>
      <c r="SW16" s="588">
        <v>9</v>
      </c>
      <c r="SX16" s="1183">
        <f t="shared" si="309"/>
        <v>9</v>
      </c>
      <c r="SY16" s="337">
        <v>8.1999999999999993</v>
      </c>
      <c r="SZ16" s="1145">
        <f t="shared" si="310"/>
        <v>8.5</v>
      </c>
      <c r="TA16" s="1189" t="str">
        <f t="shared" si="311"/>
        <v>8.5</v>
      </c>
      <c r="TB16" s="1147" t="str">
        <f t="shared" si="312"/>
        <v>A</v>
      </c>
      <c r="TC16" s="1149">
        <f t="shared" si="313"/>
        <v>4</v>
      </c>
      <c r="TD16" s="1149" t="str">
        <f t="shared" si="314"/>
        <v>4.0</v>
      </c>
      <c r="TE16" s="1151">
        <v>5</v>
      </c>
      <c r="TF16" s="416">
        <v>5</v>
      </c>
      <c r="TG16" s="289">
        <f t="shared" si="315"/>
        <v>5</v>
      </c>
      <c r="TH16" s="35">
        <f t="shared" si="316"/>
        <v>4</v>
      </c>
      <c r="TI16" s="36" t="str">
        <f t="shared" si="317"/>
        <v>4.00</v>
      </c>
      <c r="TJ16" s="1163" t="str">
        <f t="shared" si="318"/>
        <v>Lên lớp</v>
      </c>
      <c r="TK16" s="290">
        <f t="shared" si="319"/>
        <v>5</v>
      </c>
      <c r="TL16" s="291">
        <f xml:space="preserve"> (TC16*TF16)/TK16</f>
        <v>4</v>
      </c>
    </row>
    <row r="17" spans="1:532" ht="18">
      <c r="A17" s="65">
        <v>27</v>
      </c>
      <c r="B17" s="222" t="s">
        <v>251</v>
      </c>
      <c r="C17" s="142" t="s">
        <v>343</v>
      </c>
      <c r="D17" s="220" t="s">
        <v>195</v>
      </c>
      <c r="E17" s="221" t="s">
        <v>272</v>
      </c>
      <c r="F17" s="75"/>
      <c r="G17" s="249">
        <v>35096</v>
      </c>
      <c r="H17" s="65" t="s">
        <v>8</v>
      </c>
      <c r="I17" s="452" t="s">
        <v>434</v>
      </c>
      <c r="J17" s="785">
        <v>5.5</v>
      </c>
      <c r="K17" s="1039" t="str">
        <f t="shared" si="0"/>
        <v>5.5</v>
      </c>
      <c r="L17" s="465" t="str">
        <f t="shared" si="1"/>
        <v>C</v>
      </c>
      <c r="M17" s="466">
        <f t="shared" si="2"/>
        <v>2</v>
      </c>
      <c r="N17" s="461">
        <v>6.5</v>
      </c>
      <c r="O17" s="1039" t="str">
        <f t="shared" si="3"/>
        <v>6.5</v>
      </c>
      <c r="P17" s="465" t="str">
        <f t="shared" si="103"/>
        <v>C+</v>
      </c>
      <c r="Q17" s="466">
        <f t="shared" si="104"/>
        <v>2.5</v>
      </c>
      <c r="R17" s="346">
        <v>7</v>
      </c>
      <c r="S17" s="347">
        <v>8</v>
      </c>
      <c r="T17" s="195"/>
      <c r="U17" s="11">
        <f t="shared" si="4"/>
        <v>7.6</v>
      </c>
      <c r="V17" s="16">
        <f t="shared" si="5"/>
        <v>7.6</v>
      </c>
      <c r="W17" s="1039" t="str">
        <f t="shared" si="6"/>
        <v>7.6</v>
      </c>
      <c r="X17" s="179" t="str">
        <f t="shared" si="7"/>
        <v>B</v>
      </c>
      <c r="Y17" s="180">
        <f t="shared" si="8"/>
        <v>3</v>
      </c>
      <c r="Z17" s="180" t="str">
        <f t="shared" si="9"/>
        <v>3.0</v>
      </c>
      <c r="AA17" s="185">
        <v>2</v>
      </c>
      <c r="AB17" s="186">
        <v>2</v>
      </c>
      <c r="AC17" s="493">
        <v>8.1999999999999993</v>
      </c>
      <c r="AD17" s="495">
        <v>9</v>
      </c>
      <c r="AE17" s="494"/>
      <c r="AF17" s="424">
        <f t="shared" si="320"/>
        <v>8.6999999999999993</v>
      </c>
      <c r="AG17" s="427">
        <f t="shared" si="321"/>
        <v>8.6999999999999993</v>
      </c>
      <c r="AH17" s="327" t="str">
        <f t="shared" si="12"/>
        <v>8.7</v>
      </c>
      <c r="AI17" s="179" t="str">
        <f t="shared" si="322"/>
        <v>A</v>
      </c>
      <c r="AJ17" s="180">
        <f t="shared" si="323"/>
        <v>4</v>
      </c>
      <c r="AK17" s="181" t="str">
        <f t="shared" si="324"/>
        <v>4.0</v>
      </c>
      <c r="AL17" s="192">
        <v>3</v>
      </c>
      <c r="AM17" s="92">
        <v>3</v>
      </c>
      <c r="AN17" s="433">
        <v>6.6</v>
      </c>
      <c r="AO17" s="433">
        <v>7</v>
      </c>
      <c r="AP17" s="432"/>
      <c r="AQ17" s="424">
        <f t="shared" si="16"/>
        <v>6.8</v>
      </c>
      <c r="AR17" s="427">
        <f t="shared" si="17"/>
        <v>6.8</v>
      </c>
      <c r="AS17" s="327" t="str">
        <f t="shared" si="105"/>
        <v>6.8</v>
      </c>
      <c r="AT17" s="179" t="str">
        <f t="shared" si="18"/>
        <v>C+</v>
      </c>
      <c r="AU17" s="180">
        <f t="shared" si="19"/>
        <v>2.5</v>
      </c>
      <c r="AV17" s="181" t="str">
        <f t="shared" si="20"/>
        <v>2.5</v>
      </c>
      <c r="AW17" s="192">
        <v>3</v>
      </c>
      <c r="AX17" s="196">
        <v>3</v>
      </c>
      <c r="AY17" s="348">
        <v>8.4</v>
      </c>
      <c r="AZ17" s="349">
        <v>8</v>
      </c>
      <c r="BA17" s="195"/>
      <c r="BB17" s="11">
        <f t="shared" si="21"/>
        <v>8.1999999999999993</v>
      </c>
      <c r="BC17" s="16">
        <f t="shared" si="22"/>
        <v>8.1999999999999993</v>
      </c>
      <c r="BD17" s="327" t="str">
        <f t="shared" si="23"/>
        <v>8.2</v>
      </c>
      <c r="BE17" s="179" t="str">
        <f t="shared" si="24"/>
        <v>B+</v>
      </c>
      <c r="BF17" s="180">
        <f t="shared" si="25"/>
        <v>3.5</v>
      </c>
      <c r="BG17" s="181" t="str">
        <f t="shared" si="26"/>
        <v>3.5</v>
      </c>
      <c r="BH17" s="185">
        <v>3</v>
      </c>
      <c r="BI17" s="186">
        <v>3</v>
      </c>
      <c r="BJ17" s="348">
        <v>8.1999999999999993</v>
      </c>
      <c r="BK17" s="349">
        <v>7</v>
      </c>
      <c r="BL17" s="195"/>
      <c r="BM17" s="11">
        <f t="shared" si="27"/>
        <v>7.5</v>
      </c>
      <c r="BN17" s="16">
        <f t="shared" si="28"/>
        <v>7.5</v>
      </c>
      <c r="BO17" s="327" t="str">
        <f t="shared" si="29"/>
        <v>7.5</v>
      </c>
      <c r="BP17" s="179" t="str">
        <f t="shared" si="30"/>
        <v>B</v>
      </c>
      <c r="BQ17" s="180">
        <f t="shared" si="31"/>
        <v>3</v>
      </c>
      <c r="BR17" s="180" t="str">
        <f t="shared" si="32"/>
        <v>3.0</v>
      </c>
      <c r="BS17" s="185">
        <v>5</v>
      </c>
      <c r="BT17" s="186">
        <v>5</v>
      </c>
      <c r="BU17" s="534">
        <f t="shared" si="33"/>
        <v>16</v>
      </c>
      <c r="BV17" s="35">
        <f t="shared" si="34"/>
        <v>3.1875</v>
      </c>
      <c r="BW17" s="36" t="str">
        <f t="shared" si="35"/>
        <v>3.19</v>
      </c>
      <c r="BX17" s="49" t="str">
        <f t="shared" si="36"/>
        <v>Lên lớp</v>
      </c>
      <c r="BY17" s="300">
        <f t="shared" si="37"/>
        <v>16</v>
      </c>
      <c r="BZ17" s="301">
        <f t="shared" si="38"/>
        <v>3.1875</v>
      </c>
      <c r="CA17" s="283" t="str">
        <f t="shared" si="39"/>
        <v>Lên lớp</v>
      </c>
      <c r="CB17" s="392"/>
      <c r="CC17" s="417">
        <v>7.5</v>
      </c>
      <c r="CD17" s="337">
        <v>7</v>
      </c>
      <c r="CE17" s="45"/>
      <c r="CF17" s="17">
        <f t="shared" si="40"/>
        <v>7.2</v>
      </c>
      <c r="CG17" s="18">
        <f t="shared" si="41"/>
        <v>7.2</v>
      </c>
      <c r="CH17" s="323" t="str">
        <f t="shared" si="42"/>
        <v>7.2</v>
      </c>
      <c r="CI17" s="22" t="str">
        <f t="shared" si="43"/>
        <v>B</v>
      </c>
      <c r="CJ17" s="20">
        <f t="shared" si="44"/>
        <v>3</v>
      </c>
      <c r="CK17" s="20" t="str">
        <f t="shared" si="45"/>
        <v>3.0</v>
      </c>
      <c r="CL17" s="46">
        <v>2</v>
      </c>
      <c r="CM17" s="416">
        <v>2</v>
      </c>
      <c r="CN17" s="417">
        <v>6.1</v>
      </c>
      <c r="CO17" s="65">
        <v>7</v>
      </c>
      <c r="CP17" s="45"/>
      <c r="CQ17" s="17">
        <f t="shared" si="46"/>
        <v>6.6</v>
      </c>
      <c r="CR17" s="18">
        <f t="shared" si="47"/>
        <v>6.6</v>
      </c>
      <c r="CS17" s="323" t="str">
        <f t="shared" si="48"/>
        <v>6.6</v>
      </c>
      <c r="CT17" s="22" t="str">
        <f t="shared" si="49"/>
        <v>C+</v>
      </c>
      <c r="CU17" s="20">
        <f t="shared" si="50"/>
        <v>2.5</v>
      </c>
      <c r="CV17" s="20" t="str">
        <f t="shared" si="51"/>
        <v>2.5</v>
      </c>
      <c r="CW17" s="46">
        <v>4</v>
      </c>
      <c r="CX17" s="416">
        <v>4</v>
      </c>
      <c r="CY17" s="417">
        <v>5</v>
      </c>
      <c r="CZ17" s="65">
        <v>4</v>
      </c>
      <c r="DA17" s="65"/>
      <c r="DB17" s="17">
        <f t="shared" si="52"/>
        <v>4.4000000000000004</v>
      </c>
      <c r="DC17" s="18">
        <f t="shared" si="53"/>
        <v>4.4000000000000004</v>
      </c>
      <c r="DD17" s="323" t="str">
        <f t="shared" si="54"/>
        <v>4.4</v>
      </c>
      <c r="DE17" s="22" t="str">
        <f t="shared" si="55"/>
        <v>D</v>
      </c>
      <c r="DF17" s="20">
        <f t="shared" si="56"/>
        <v>1</v>
      </c>
      <c r="DG17" s="20" t="str">
        <f t="shared" si="57"/>
        <v>1.0</v>
      </c>
      <c r="DH17" s="46">
        <v>3</v>
      </c>
      <c r="DI17" s="416">
        <v>3</v>
      </c>
      <c r="DJ17" s="417">
        <v>7.7</v>
      </c>
      <c r="DK17" s="65">
        <v>6</v>
      </c>
      <c r="DL17" s="45"/>
      <c r="DM17" s="17">
        <f t="shared" si="58"/>
        <v>6.7</v>
      </c>
      <c r="DN17" s="18">
        <f t="shared" si="59"/>
        <v>6.7</v>
      </c>
      <c r="DO17" s="323" t="str">
        <f t="shared" si="60"/>
        <v>6.7</v>
      </c>
      <c r="DP17" s="22" t="str">
        <f t="shared" si="61"/>
        <v>C+</v>
      </c>
      <c r="DQ17" s="20">
        <f t="shared" si="62"/>
        <v>2.5</v>
      </c>
      <c r="DR17" s="20" t="str">
        <f t="shared" si="63"/>
        <v>2.5</v>
      </c>
      <c r="DS17" s="46">
        <v>3</v>
      </c>
      <c r="DT17" s="416">
        <v>3</v>
      </c>
      <c r="DU17" s="417">
        <v>8.1999999999999993</v>
      </c>
      <c r="DV17" s="86">
        <v>6</v>
      </c>
      <c r="DW17" s="65"/>
      <c r="DX17" s="17">
        <f t="shared" si="64"/>
        <v>6.9</v>
      </c>
      <c r="DY17" s="18">
        <f t="shared" si="65"/>
        <v>6.9</v>
      </c>
      <c r="DZ17" s="323" t="str">
        <f t="shared" si="66"/>
        <v>6.9</v>
      </c>
      <c r="EA17" s="22" t="str">
        <f t="shared" si="67"/>
        <v>C+</v>
      </c>
      <c r="EB17" s="20">
        <f t="shared" si="68"/>
        <v>2.5</v>
      </c>
      <c r="EC17" s="20" t="str">
        <f t="shared" si="69"/>
        <v>2.5</v>
      </c>
      <c r="ED17" s="46">
        <v>3</v>
      </c>
      <c r="EE17" s="416">
        <v>3</v>
      </c>
      <c r="EF17" s="417">
        <v>6.9</v>
      </c>
      <c r="EG17" s="65">
        <v>6</v>
      </c>
      <c r="EH17" s="65"/>
      <c r="EI17" s="17">
        <f t="shared" si="70"/>
        <v>6.4</v>
      </c>
      <c r="EJ17" s="18">
        <f t="shared" si="71"/>
        <v>6.4</v>
      </c>
      <c r="EK17" s="323" t="str">
        <f t="shared" si="106"/>
        <v>6.4</v>
      </c>
      <c r="EL17" s="22" t="str">
        <f t="shared" si="72"/>
        <v>C</v>
      </c>
      <c r="EM17" s="20">
        <f t="shared" si="73"/>
        <v>2</v>
      </c>
      <c r="EN17" s="20" t="str">
        <f t="shared" si="74"/>
        <v>2.0</v>
      </c>
      <c r="EO17" s="46">
        <v>2</v>
      </c>
      <c r="EP17" s="416">
        <v>2</v>
      </c>
      <c r="EQ17" s="515">
        <f t="shared" si="75"/>
        <v>17</v>
      </c>
      <c r="ER17" s="35">
        <f t="shared" si="76"/>
        <v>2.2352941176470589</v>
      </c>
      <c r="ES17" s="36" t="str">
        <f t="shared" si="77"/>
        <v>2.24</v>
      </c>
      <c r="ET17" s="86" t="str">
        <f t="shared" si="107"/>
        <v>Lên lớp</v>
      </c>
      <c r="EU17" s="501">
        <f t="shared" si="108"/>
        <v>33</v>
      </c>
      <c r="EV17" s="35">
        <f t="shared" si="109"/>
        <v>2.6969696969696968</v>
      </c>
      <c r="EW17" s="36" t="str">
        <f t="shared" si="110"/>
        <v>2.70</v>
      </c>
      <c r="EX17" s="530">
        <f t="shared" si="111"/>
        <v>33</v>
      </c>
      <c r="EY17" s="502">
        <f t="shared" si="78"/>
        <v>2.6969696969696968</v>
      </c>
      <c r="EZ17" s="503" t="str">
        <f t="shared" si="112"/>
        <v>Lên lớp</v>
      </c>
      <c r="FA17" s="225"/>
      <c r="FB17" s="417">
        <v>8</v>
      </c>
      <c r="FC17" s="604">
        <v>1</v>
      </c>
      <c r="FD17" s="599">
        <v>7</v>
      </c>
      <c r="FE17" s="17">
        <f t="shared" si="113"/>
        <v>3.8</v>
      </c>
      <c r="FF17" s="18">
        <f t="shared" si="114"/>
        <v>7.4</v>
      </c>
      <c r="FG17" s="1028" t="str">
        <f t="shared" si="115"/>
        <v>7.4</v>
      </c>
      <c r="FH17" s="22" t="str">
        <f t="shared" si="116"/>
        <v>B</v>
      </c>
      <c r="FI17" s="20">
        <f t="shared" si="117"/>
        <v>3</v>
      </c>
      <c r="FJ17" s="20" t="str">
        <f t="shared" si="118"/>
        <v>3.0</v>
      </c>
      <c r="FK17" s="46">
        <v>4</v>
      </c>
      <c r="FL17" s="97">
        <v>4</v>
      </c>
      <c r="FM17" s="406">
        <v>8</v>
      </c>
      <c r="FN17" s="65">
        <v>8</v>
      </c>
      <c r="FO17" s="65"/>
      <c r="FP17" s="17">
        <f t="shared" si="119"/>
        <v>8</v>
      </c>
      <c r="FQ17" s="18">
        <f t="shared" si="120"/>
        <v>8</v>
      </c>
      <c r="FR17" s="323" t="str">
        <f t="shared" si="121"/>
        <v>8.0</v>
      </c>
      <c r="FS17" s="22" t="str">
        <f t="shared" si="122"/>
        <v>B+</v>
      </c>
      <c r="FT17" s="20">
        <f t="shared" si="123"/>
        <v>3.5</v>
      </c>
      <c r="FU17" s="20" t="str">
        <f t="shared" si="124"/>
        <v>3.5</v>
      </c>
      <c r="FV17" s="46">
        <v>2</v>
      </c>
      <c r="FW17" s="416">
        <v>2</v>
      </c>
      <c r="FX17" s="417">
        <v>5.2</v>
      </c>
      <c r="FY17" s="65">
        <v>7</v>
      </c>
      <c r="FZ17" s="65"/>
      <c r="GA17" s="17">
        <f t="shared" si="125"/>
        <v>6.3</v>
      </c>
      <c r="GB17" s="18">
        <f t="shared" si="126"/>
        <v>6.3</v>
      </c>
      <c r="GC17" s="1028" t="str">
        <f t="shared" si="127"/>
        <v>6.3</v>
      </c>
      <c r="GD17" s="22" t="str">
        <f t="shared" si="128"/>
        <v>C</v>
      </c>
      <c r="GE17" s="20">
        <f t="shared" si="129"/>
        <v>2</v>
      </c>
      <c r="GF17" s="20" t="str">
        <f t="shared" si="130"/>
        <v>2.0</v>
      </c>
      <c r="GG17" s="46">
        <v>2</v>
      </c>
      <c r="GH17" s="416">
        <v>2</v>
      </c>
      <c r="GI17" s="417">
        <v>8</v>
      </c>
      <c r="GJ17" s="599">
        <v>6</v>
      </c>
      <c r="GK17" s="599"/>
      <c r="GL17" s="17">
        <f t="shared" si="131"/>
        <v>6.8</v>
      </c>
      <c r="GM17" s="18">
        <f t="shared" si="132"/>
        <v>6.8</v>
      </c>
      <c r="GN17" s="1028" t="str">
        <f t="shared" si="133"/>
        <v>6.8</v>
      </c>
      <c r="GO17" s="22" t="str">
        <f t="shared" si="134"/>
        <v>C+</v>
      </c>
      <c r="GP17" s="20">
        <f t="shared" si="135"/>
        <v>2.5</v>
      </c>
      <c r="GQ17" s="20" t="str">
        <f t="shared" si="136"/>
        <v>2.5</v>
      </c>
      <c r="GR17" s="46">
        <v>2</v>
      </c>
      <c r="GS17" s="416">
        <v>2</v>
      </c>
      <c r="GT17" s="660">
        <v>8.1</v>
      </c>
      <c r="GU17" s="599">
        <v>5</v>
      </c>
      <c r="GV17" s="599"/>
      <c r="GW17" s="17">
        <f t="shared" si="137"/>
        <v>6.2</v>
      </c>
      <c r="GX17" s="18">
        <f t="shared" si="138"/>
        <v>6.2</v>
      </c>
      <c r="GY17" s="1028" t="str">
        <f t="shared" si="139"/>
        <v>6.2</v>
      </c>
      <c r="GZ17" s="22" t="str">
        <f t="shared" si="140"/>
        <v>C</v>
      </c>
      <c r="HA17" s="20">
        <f t="shared" si="141"/>
        <v>2</v>
      </c>
      <c r="HB17" s="20" t="str">
        <f t="shared" si="142"/>
        <v>2.0</v>
      </c>
      <c r="HC17" s="46">
        <v>2</v>
      </c>
      <c r="HD17" s="416">
        <v>2</v>
      </c>
      <c r="HE17" s="417">
        <v>6.2</v>
      </c>
      <c r="HF17" s="599">
        <v>6</v>
      </c>
      <c r="HG17" s="599"/>
      <c r="HH17" s="17">
        <f t="shared" si="143"/>
        <v>6.1</v>
      </c>
      <c r="HI17" s="18">
        <f t="shared" si="144"/>
        <v>6.1</v>
      </c>
      <c r="HJ17" s="323" t="str">
        <f t="shared" si="145"/>
        <v>6.1</v>
      </c>
      <c r="HK17" s="22" t="str">
        <f t="shared" si="146"/>
        <v>C</v>
      </c>
      <c r="HL17" s="20">
        <f t="shared" si="147"/>
        <v>2</v>
      </c>
      <c r="HM17" s="20" t="str">
        <f t="shared" si="148"/>
        <v>2.0</v>
      </c>
      <c r="HN17" s="46">
        <v>3</v>
      </c>
      <c r="HO17" s="416">
        <v>3</v>
      </c>
      <c r="HP17" s="417">
        <v>6.4</v>
      </c>
      <c r="HQ17" s="599">
        <v>8</v>
      </c>
      <c r="HR17" s="599"/>
      <c r="HS17" s="17">
        <f t="shared" si="149"/>
        <v>7.4</v>
      </c>
      <c r="HT17" s="18">
        <f t="shared" si="150"/>
        <v>7.4</v>
      </c>
      <c r="HU17" s="323" t="str">
        <f t="shared" si="151"/>
        <v>7.4</v>
      </c>
      <c r="HV17" s="22" t="str">
        <f t="shared" si="152"/>
        <v>B</v>
      </c>
      <c r="HW17" s="20">
        <f t="shared" si="153"/>
        <v>3</v>
      </c>
      <c r="HX17" s="20" t="str">
        <f t="shared" si="154"/>
        <v>3.0</v>
      </c>
      <c r="HY17" s="46">
        <v>2</v>
      </c>
      <c r="HZ17" s="416">
        <v>2</v>
      </c>
      <c r="IA17" s="417">
        <v>5.4</v>
      </c>
      <c r="IB17" s="599">
        <v>1</v>
      </c>
      <c r="IC17" s="599">
        <v>5</v>
      </c>
      <c r="ID17" s="17">
        <f t="shared" si="155"/>
        <v>2.8</v>
      </c>
      <c r="IE17" s="18">
        <f t="shared" si="156"/>
        <v>5.2</v>
      </c>
      <c r="IF17" s="323" t="str">
        <f t="shared" si="157"/>
        <v>5.2</v>
      </c>
      <c r="IG17" s="22" t="str">
        <f t="shared" si="158"/>
        <v>D+</v>
      </c>
      <c r="IH17" s="20">
        <f t="shared" si="159"/>
        <v>1.5</v>
      </c>
      <c r="II17" s="20" t="str">
        <f t="shared" si="160"/>
        <v>1.5</v>
      </c>
      <c r="IJ17" s="46">
        <v>3</v>
      </c>
      <c r="IK17" s="416">
        <v>3</v>
      </c>
      <c r="IL17" s="1082">
        <v>8</v>
      </c>
      <c r="IM17" s="603">
        <v>5</v>
      </c>
      <c r="IN17" s="603"/>
      <c r="IO17" s="685">
        <f t="shared" si="161"/>
        <v>6.2</v>
      </c>
      <c r="IP17" s="686">
        <f t="shared" si="162"/>
        <v>6.2</v>
      </c>
      <c r="IQ17" s="1073" t="str">
        <f t="shared" si="163"/>
        <v>6.2</v>
      </c>
      <c r="IR17" s="22" t="str">
        <f t="shared" si="164"/>
        <v>C</v>
      </c>
      <c r="IS17" s="20">
        <f t="shared" si="165"/>
        <v>2</v>
      </c>
      <c r="IT17" s="20" t="str">
        <f t="shared" si="166"/>
        <v>2.0</v>
      </c>
      <c r="IU17" s="46">
        <v>1</v>
      </c>
      <c r="IV17" s="416">
        <v>1</v>
      </c>
      <c r="IW17" s="1167">
        <f t="shared" si="167"/>
        <v>5.5</v>
      </c>
      <c r="IX17" s="22" t="str">
        <f t="shared" si="168"/>
        <v>C</v>
      </c>
      <c r="IY17" s="20">
        <f t="shared" si="169"/>
        <v>2</v>
      </c>
      <c r="IZ17" s="20" t="str">
        <f t="shared" si="170"/>
        <v>2.0</v>
      </c>
      <c r="JA17" s="743">
        <v>4</v>
      </c>
      <c r="JB17" s="416">
        <v>4</v>
      </c>
      <c r="JC17" s="585">
        <v>7.2</v>
      </c>
      <c r="JD17" s="65">
        <v>7</v>
      </c>
      <c r="JE17" s="65"/>
      <c r="JF17" s="17">
        <f t="shared" si="171"/>
        <v>7.1</v>
      </c>
      <c r="JG17" s="18">
        <f t="shared" si="172"/>
        <v>7.1</v>
      </c>
      <c r="JH17" s="1028" t="str">
        <f t="shared" si="173"/>
        <v>7.1</v>
      </c>
      <c r="JI17" s="22" t="str">
        <f t="shared" si="174"/>
        <v>B</v>
      </c>
      <c r="JJ17" s="20">
        <f t="shared" si="175"/>
        <v>3</v>
      </c>
      <c r="JK17" s="20" t="str">
        <f t="shared" si="176"/>
        <v>3.0</v>
      </c>
      <c r="JL17" s="46">
        <v>2</v>
      </c>
      <c r="JM17" s="416">
        <v>2</v>
      </c>
      <c r="JN17" s="417">
        <v>7.5</v>
      </c>
      <c r="JO17" s="337">
        <v>6.1</v>
      </c>
      <c r="JP17" s="337"/>
      <c r="JQ17" s="17">
        <f t="shared" si="177"/>
        <v>6.7</v>
      </c>
      <c r="JR17" s="18">
        <f t="shared" si="178"/>
        <v>6.7</v>
      </c>
      <c r="JS17" s="323" t="str">
        <f t="shared" si="81"/>
        <v>6.7</v>
      </c>
      <c r="JT17" s="22" t="str">
        <f t="shared" si="179"/>
        <v>C+</v>
      </c>
      <c r="JU17" s="20">
        <f t="shared" si="180"/>
        <v>2.5</v>
      </c>
      <c r="JV17" s="20" t="str">
        <f t="shared" si="181"/>
        <v>2.5</v>
      </c>
      <c r="JW17" s="46">
        <v>1</v>
      </c>
      <c r="JX17" s="416">
        <v>1</v>
      </c>
      <c r="JY17" s="1167">
        <f t="shared" si="182"/>
        <v>7</v>
      </c>
      <c r="JZ17" s="22" t="str">
        <f t="shared" si="183"/>
        <v>B</v>
      </c>
      <c r="KA17" s="20">
        <f t="shared" si="184"/>
        <v>3</v>
      </c>
      <c r="KB17" s="20" t="str">
        <f t="shared" si="185"/>
        <v>3.0</v>
      </c>
      <c r="KC17" s="743">
        <v>3</v>
      </c>
      <c r="KD17" s="416">
        <v>3</v>
      </c>
      <c r="KE17" s="515">
        <f t="shared" si="85"/>
        <v>24</v>
      </c>
      <c r="KF17" s="35">
        <f t="shared" si="86"/>
        <v>2.4583333333333335</v>
      </c>
      <c r="KG17" s="36" t="str">
        <f t="shared" si="186"/>
        <v>2.46</v>
      </c>
      <c r="KH17" s="37" t="str">
        <f t="shared" si="187"/>
        <v>Lên lớp</v>
      </c>
      <c r="KI17" s="501">
        <f t="shared" si="87"/>
        <v>57</v>
      </c>
      <c r="KJ17" s="690">
        <f t="shared" si="88"/>
        <v>2.5964912280701755</v>
      </c>
      <c r="KK17" s="36" t="str">
        <f t="shared" si="188"/>
        <v>2.60</v>
      </c>
      <c r="KL17" s="290">
        <f t="shared" si="89"/>
        <v>24</v>
      </c>
      <c r="KM17" s="291">
        <f t="shared" si="90"/>
        <v>2.4583333333333335</v>
      </c>
      <c r="KN17" s="679">
        <f t="shared" si="91"/>
        <v>57</v>
      </c>
      <c r="KO17" s="680">
        <f t="shared" si="92"/>
        <v>2.5964912280701755</v>
      </c>
      <c r="KP17" s="37" t="str">
        <f t="shared" si="189"/>
        <v>Lên lớp</v>
      </c>
      <c r="KR17" s="417">
        <v>5.3</v>
      </c>
      <c r="KS17" s="65">
        <v>7</v>
      </c>
      <c r="KT17" s="65"/>
      <c r="KU17" s="17">
        <f t="shared" si="190"/>
        <v>6.3</v>
      </c>
      <c r="KV17" s="18">
        <f t="shared" si="191"/>
        <v>6.3</v>
      </c>
      <c r="KW17" s="1028" t="str">
        <f t="shared" si="192"/>
        <v>6.3</v>
      </c>
      <c r="KX17" s="22" t="str">
        <f t="shared" si="193"/>
        <v>C</v>
      </c>
      <c r="KY17" s="20">
        <f t="shared" si="194"/>
        <v>2</v>
      </c>
      <c r="KZ17" s="20" t="str">
        <f t="shared" si="195"/>
        <v>2.0</v>
      </c>
      <c r="LA17" s="46">
        <v>2</v>
      </c>
      <c r="LB17" s="416">
        <v>2</v>
      </c>
      <c r="LC17" s="417">
        <v>7.7</v>
      </c>
      <c r="LD17" s="65">
        <v>7</v>
      </c>
      <c r="LE17" s="65"/>
      <c r="LF17" s="17">
        <f t="shared" si="196"/>
        <v>7.3</v>
      </c>
      <c r="LG17" s="18">
        <f t="shared" si="197"/>
        <v>7.3</v>
      </c>
      <c r="LH17" s="323" t="str">
        <f t="shared" si="198"/>
        <v>7.3</v>
      </c>
      <c r="LI17" s="22" t="str">
        <f t="shared" si="199"/>
        <v>B</v>
      </c>
      <c r="LJ17" s="20">
        <f t="shared" si="200"/>
        <v>3</v>
      </c>
      <c r="LK17" s="20" t="str">
        <f t="shared" si="201"/>
        <v>3.0</v>
      </c>
      <c r="LL17" s="46">
        <v>1</v>
      </c>
      <c r="LM17" s="95">
        <v>1</v>
      </c>
      <c r="LN17" s="1167">
        <f t="shared" si="202"/>
        <v>6.7</v>
      </c>
      <c r="LO17" s="22" t="str">
        <f t="shared" si="203"/>
        <v>C+</v>
      </c>
      <c r="LP17" s="20">
        <f t="shared" si="204"/>
        <v>2.5</v>
      </c>
      <c r="LQ17" s="20" t="str">
        <f t="shared" si="205"/>
        <v>2.5</v>
      </c>
      <c r="LR17" s="743">
        <v>3</v>
      </c>
      <c r="LS17" s="416">
        <v>3</v>
      </c>
      <c r="LT17" s="17">
        <v>8.8000000000000007</v>
      </c>
      <c r="LU17" s="65">
        <v>9</v>
      </c>
      <c r="LV17" s="65"/>
      <c r="LW17" s="17">
        <f t="shared" si="206"/>
        <v>8.9</v>
      </c>
      <c r="LX17" s="18">
        <f t="shared" si="207"/>
        <v>8.9</v>
      </c>
      <c r="LY17" s="1028" t="str">
        <f t="shared" si="208"/>
        <v>8.9</v>
      </c>
      <c r="LZ17" s="22" t="str">
        <f t="shared" si="209"/>
        <v>A</v>
      </c>
      <c r="MA17" s="20">
        <f t="shared" si="210"/>
        <v>4</v>
      </c>
      <c r="MB17" s="20" t="str">
        <f t="shared" si="211"/>
        <v>4.0</v>
      </c>
      <c r="MC17" s="46">
        <v>2</v>
      </c>
      <c r="MD17" s="416">
        <v>2</v>
      </c>
      <c r="ME17" s="417">
        <v>6.6</v>
      </c>
      <c r="MF17" s="65">
        <v>7</v>
      </c>
      <c r="MG17" s="65"/>
      <c r="MH17" s="17">
        <f t="shared" si="212"/>
        <v>6.8</v>
      </c>
      <c r="MI17" s="18">
        <f t="shared" si="213"/>
        <v>6.8</v>
      </c>
      <c r="MJ17" s="1028" t="str">
        <f t="shared" si="214"/>
        <v>6.8</v>
      </c>
      <c r="MK17" s="22" t="str">
        <f t="shared" si="215"/>
        <v>C+</v>
      </c>
      <c r="ML17" s="20">
        <f t="shared" si="216"/>
        <v>2.5</v>
      </c>
      <c r="MM17" s="20" t="str">
        <f t="shared" si="217"/>
        <v>2.5</v>
      </c>
      <c r="MN17" s="46">
        <v>3</v>
      </c>
      <c r="MO17" s="416">
        <v>3</v>
      </c>
      <c r="MP17" s="660">
        <v>8.1</v>
      </c>
      <c r="MQ17" s="65">
        <v>8</v>
      </c>
      <c r="MR17" s="65"/>
      <c r="MS17" s="17">
        <f t="shared" si="218"/>
        <v>8</v>
      </c>
      <c r="MT17" s="18">
        <f t="shared" si="219"/>
        <v>8</v>
      </c>
      <c r="MU17" s="1028" t="str">
        <f t="shared" si="220"/>
        <v>8.0</v>
      </c>
      <c r="MV17" s="22" t="str">
        <f t="shared" si="221"/>
        <v>B+</v>
      </c>
      <c r="MW17" s="20">
        <f t="shared" si="222"/>
        <v>3.5</v>
      </c>
      <c r="MX17" s="20" t="str">
        <f t="shared" si="223"/>
        <v>3.5</v>
      </c>
      <c r="MY17" s="46">
        <v>3</v>
      </c>
      <c r="MZ17" s="416">
        <v>3</v>
      </c>
      <c r="NA17" s="417">
        <v>7.5</v>
      </c>
      <c r="NB17" s="65">
        <v>7</v>
      </c>
      <c r="NC17" s="65"/>
      <c r="ND17" s="17">
        <f t="shared" si="224"/>
        <v>7.2</v>
      </c>
      <c r="NE17" s="18">
        <f t="shared" si="225"/>
        <v>7.2</v>
      </c>
      <c r="NF17" s="323" t="str">
        <f t="shared" si="226"/>
        <v>7.2</v>
      </c>
      <c r="NG17" s="22" t="str">
        <f t="shared" si="227"/>
        <v>B</v>
      </c>
      <c r="NH17" s="20">
        <f t="shared" si="228"/>
        <v>3</v>
      </c>
      <c r="NI17" s="20" t="str">
        <f t="shared" si="229"/>
        <v>3.0</v>
      </c>
      <c r="NJ17" s="46">
        <v>1</v>
      </c>
      <c r="NK17" s="416">
        <v>1</v>
      </c>
      <c r="NL17" s="1167">
        <f t="shared" si="230"/>
        <v>7.8</v>
      </c>
      <c r="NM17" s="22" t="str">
        <f t="shared" si="231"/>
        <v>B</v>
      </c>
      <c r="NN17" s="20">
        <f t="shared" si="232"/>
        <v>3</v>
      </c>
      <c r="NO17" s="20" t="str">
        <f t="shared" si="233"/>
        <v>3.0</v>
      </c>
      <c r="NP17" s="743">
        <v>4</v>
      </c>
      <c r="NQ17" s="416">
        <v>4</v>
      </c>
      <c r="NR17" s="417">
        <v>7.9</v>
      </c>
      <c r="NS17" s="65">
        <v>7</v>
      </c>
      <c r="NT17" s="65"/>
      <c r="NU17" s="17">
        <f t="shared" si="234"/>
        <v>7.4</v>
      </c>
      <c r="NV17" s="18">
        <f t="shared" si="235"/>
        <v>7.4</v>
      </c>
      <c r="NW17" s="1028" t="str">
        <f t="shared" si="236"/>
        <v>7.4</v>
      </c>
      <c r="NX17" s="22" t="str">
        <f t="shared" si="237"/>
        <v>B</v>
      </c>
      <c r="NY17" s="20">
        <f t="shared" si="238"/>
        <v>3</v>
      </c>
      <c r="NZ17" s="20" t="str">
        <f t="shared" si="239"/>
        <v>3.0</v>
      </c>
      <c r="OA17" s="46">
        <v>4</v>
      </c>
      <c r="OB17" s="416">
        <v>4</v>
      </c>
      <c r="OC17" s="417">
        <v>7.3</v>
      </c>
      <c r="OD17" s="65">
        <v>6</v>
      </c>
      <c r="OE17" s="65"/>
      <c r="OF17" s="17">
        <f t="shared" si="240"/>
        <v>6.5</v>
      </c>
      <c r="OG17" s="18">
        <f t="shared" si="241"/>
        <v>6.5</v>
      </c>
      <c r="OH17" s="323" t="str">
        <f t="shared" si="242"/>
        <v>6.5</v>
      </c>
      <c r="OI17" s="22" t="str">
        <f t="shared" si="243"/>
        <v>C+</v>
      </c>
      <c r="OJ17" s="20">
        <f t="shared" si="244"/>
        <v>2.5</v>
      </c>
      <c r="OK17" s="20" t="str">
        <f t="shared" si="245"/>
        <v>2.5</v>
      </c>
      <c r="OL17" s="46">
        <v>1</v>
      </c>
      <c r="OM17" s="95">
        <v>1</v>
      </c>
      <c r="ON17" s="1175">
        <f t="shared" si="246"/>
        <v>7</v>
      </c>
      <c r="OO17" s="22" t="str">
        <f t="shared" si="247"/>
        <v>B</v>
      </c>
      <c r="OP17" s="20">
        <f t="shared" si="248"/>
        <v>3</v>
      </c>
      <c r="OQ17" s="20" t="str">
        <f t="shared" si="249"/>
        <v>3.0</v>
      </c>
      <c r="OR17" s="743">
        <v>5</v>
      </c>
      <c r="OS17" s="97">
        <v>5</v>
      </c>
      <c r="OT17" s="263">
        <f t="shared" si="93"/>
        <v>17</v>
      </c>
      <c r="OU17" s="35">
        <f t="shared" si="94"/>
        <v>2.9705882352941178</v>
      </c>
      <c r="OV17" s="36" t="str">
        <f t="shared" si="250"/>
        <v>2.97</v>
      </c>
      <c r="OW17" s="65" t="str">
        <f t="shared" si="251"/>
        <v>Lên lớp</v>
      </c>
      <c r="OX17" s="501">
        <f t="shared" si="95"/>
        <v>74</v>
      </c>
      <c r="OY17" s="35">
        <f t="shared" si="96"/>
        <v>2.6824324324324325</v>
      </c>
      <c r="OZ17" s="36" t="str">
        <f t="shared" si="252"/>
        <v>2.68</v>
      </c>
      <c r="PA17" s="799">
        <f t="shared" si="97"/>
        <v>17</v>
      </c>
      <c r="PB17" s="800">
        <f t="shared" si="98"/>
        <v>2.9705882352941178</v>
      </c>
      <c r="PC17" s="801">
        <f t="shared" si="99"/>
        <v>74</v>
      </c>
      <c r="PD17" s="1031">
        <f t="shared" si="100"/>
        <v>6.9837837837837844</v>
      </c>
      <c r="PE17" s="802">
        <f t="shared" si="101"/>
        <v>2.6824324324324325</v>
      </c>
      <c r="PF17" s="65" t="str">
        <f t="shared" si="253"/>
        <v>Lên lớp</v>
      </c>
      <c r="PG17" s="225"/>
      <c r="PH17" s="417">
        <v>8</v>
      </c>
      <c r="PI17" s="599">
        <v>7</v>
      </c>
      <c r="PJ17" s="599"/>
      <c r="PK17" s="17">
        <f t="shared" si="254"/>
        <v>7.4</v>
      </c>
      <c r="PL17" s="18">
        <f t="shared" si="255"/>
        <v>7.4</v>
      </c>
      <c r="PM17" s="1028" t="str">
        <f t="shared" si="256"/>
        <v>7.4</v>
      </c>
      <c r="PN17" s="22" t="str">
        <f t="shared" si="257"/>
        <v>B</v>
      </c>
      <c r="PO17" s="20">
        <f t="shared" si="258"/>
        <v>3</v>
      </c>
      <c r="PP17" s="20" t="str">
        <f t="shared" si="259"/>
        <v>3.0</v>
      </c>
      <c r="PQ17" s="46">
        <v>4</v>
      </c>
      <c r="PR17" s="416">
        <v>4</v>
      </c>
      <c r="PS17" s="417">
        <v>9</v>
      </c>
      <c r="PT17" s="65">
        <v>8</v>
      </c>
      <c r="PU17" s="65"/>
      <c r="PV17" s="17">
        <f t="shared" si="260"/>
        <v>8.4</v>
      </c>
      <c r="PW17" s="18">
        <f t="shared" si="261"/>
        <v>8.4</v>
      </c>
      <c r="PX17" s="1028" t="str">
        <f t="shared" si="262"/>
        <v>8.4</v>
      </c>
      <c r="PY17" s="22" t="str">
        <f t="shared" si="263"/>
        <v>B+</v>
      </c>
      <c r="PZ17" s="20">
        <f t="shared" si="264"/>
        <v>3.5</v>
      </c>
      <c r="QA17" s="20" t="str">
        <f t="shared" si="265"/>
        <v>3.5</v>
      </c>
      <c r="QB17" s="46">
        <v>2</v>
      </c>
      <c r="QC17" s="416">
        <v>2</v>
      </c>
      <c r="QD17" s="417">
        <v>6.3</v>
      </c>
      <c r="QE17" s="599">
        <v>5</v>
      </c>
      <c r="QF17" s="599"/>
      <c r="QG17" s="17">
        <f t="shared" si="266"/>
        <v>5.5</v>
      </c>
      <c r="QH17" s="18">
        <f t="shared" si="267"/>
        <v>5.5</v>
      </c>
      <c r="QI17" s="1028" t="str">
        <f t="shared" si="268"/>
        <v>5.5</v>
      </c>
      <c r="QJ17" s="22" t="str">
        <f t="shared" si="269"/>
        <v>C</v>
      </c>
      <c r="QK17" s="20">
        <f t="shared" si="270"/>
        <v>2</v>
      </c>
      <c r="QL17" s="20" t="str">
        <f t="shared" si="271"/>
        <v>2.0</v>
      </c>
      <c r="QM17" s="46">
        <v>2</v>
      </c>
      <c r="QN17" s="416">
        <v>2</v>
      </c>
      <c r="QO17" s="417">
        <v>7.8</v>
      </c>
      <c r="QP17" s="65">
        <v>4</v>
      </c>
      <c r="QQ17" s="65"/>
      <c r="QR17" s="17">
        <f t="shared" si="272"/>
        <v>5.5</v>
      </c>
      <c r="QS17" s="18">
        <f t="shared" si="273"/>
        <v>5.5</v>
      </c>
      <c r="QT17" s="1028" t="str">
        <f t="shared" si="274"/>
        <v>5.5</v>
      </c>
      <c r="QU17" s="22" t="str">
        <f t="shared" si="275"/>
        <v>C</v>
      </c>
      <c r="QV17" s="20">
        <f t="shared" si="276"/>
        <v>2</v>
      </c>
      <c r="QW17" s="20" t="str">
        <f t="shared" si="277"/>
        <v>2.0</v>
      </c>
      <c r="QX17" s="46">
        <v>2</v>
      </c>
      <c r="QY17" s="416">
        <v>2</v>
      </c>
      <c r="QZ17" s="417">
        <v>8.8000000000000007</v>
      </c>
      <c r="RA17" s="599">
        <v>7</v>
      </c>
      <c r="RB17" s="599"/>
      <c r="RC17" s="17">
        <f t="shared" si="278"/>
        <v>7.7</v>
      </c>
      <c r="RD17" s="18">
        <f t="shared" si="279"/>
        <v>7.7</v>
      </c>
      <c r="RE17" s="323" t="str">
        <f t="shared" si="280"/>
        <v>7.7</v>
      </c>
      <c r="RF17" s="22" t="str">
        <f t="shared" si="281"/>
        <v>B</v>
      </c>
      <c r="RG17" s="20">
        <f t="shared" si="282"/>
        <v>3</v>
      </c>
      <c r="RH17" s="20" t="str">
        <f t="shared" si="283"/>
        <v>3.0</v>
      </c>
      <c r="RI17" s="46">
        <v>2</v>
      </c>
      <c r="RJ17" s="416">
        <v>2</v>
      </c>
      <c r="RK17" s="660">
        <v>7.8</v>
      </c>
      <c r="RL17" s="65">
        <v>7</v>
      </c>
      <c r="RM17" s="65"/>
      <c r="RN17" s="17">
        <f t="shared" si="284"/>
        <v>7.3</v>
      </c>
      <c r="RO17" s="18">
        <f t="shared" si="285"/>
        <v>7.3</v>
      </c>
      <c r="RP17" s="323" t="str">
        <f t="shared" si="286"/>
        <v>7.3</v>
      </c>
      <c r="RQ17" s="22" t="str">
        <f t="shared" si="287"/>
        <v>B</v>
      </c>
      <c r="RR17" s="20">
        <f t="shared" si="288"/>
        <v>3</v>
      </c>
      <c r="RS17" s="20" t="str">
        <f t="shared" si="289"/>
        <v>3.0</v>
      </c>
      <c r="RT17" s="46">
        <v>2</v>
      </c>
      <c r="RU17" s="416">
        <v>2</v>
      </c>
      <c r="RV17" s="585">
        <v>7.3</v>
      </c>
      <c r="RW17" s="599">
        <v>6</v>
      </c>
      <c r="RX17" s="599"/>
      <c r="RY17" s="17">
        <f t="shared" si="290"/>
        <v>6.5</v>
      </c>
      <c r="RZ17" s="18">
        <f t="shared" si="291"/>
        <v>6.5</v>
      </c>
      <c r="SA17" s="323" t="str">
        <f t="shared" si="292"/>
        <v>6.5</v>
      </c>
      <c r="SB17" s="22" t="str">
        <f t="shared" si="293"/>
        <v>C+</v>
      </c>
      <c r="SC17" s="20">
        <f t="shared" si="294"/>
        <v>2.5</v>
      </c>
      <c r="SD17" s="20" t="str">
        <f t="shared" si="295"/>
        <v>2.5</v>
      </c>
      <c r="SE17" s="46">
        <v>4</v>
      </c>
      <c r="SF17" s="416">
        <v>4</v>
      </c>
      <c r="SG17" s="515">
        <f t="shared" si="296"/>
        <v>18</v>
      </c>
      <c r="SH17" s="35">
        <f t="shared" si="297"/>
        <v>2.7222222222222223</v>
      </c>
      <c r="SI17" s="36" t="str">
        <f t="shared" si="298"/>
        <v>2.72</v>
      </c>
      <c r="SJ17" s="65" t="str">
        <f t="shared" si="299"/>
        <v>Lên lớp</v>
      </c>
      <c r="SK17" s="501">
        <f t="shared" si="300"/>
        <v>92</v>
      </c>
      <c r="SL17" s="35">
        <f t="shared" si="102"/>
        <v>2.6902173913043477</v>
      </c>
      <c r="SM17" s="36" t="str">
        <f t="shared" si="301"/>
        <v>2.69</v>
      </c>
      <c r="SN17" s="799">
        <f t="shared" si="302"/>
        <v>18</v>
      </c>
      <c r="SO17" s="1105">
        <f t="shared" si="303"/>
        <v>6.9111111111111114</v>
      </c>
      <c r="SP17" s="800">
        <f t="shared" si="304"/>
        <v>2.7222222222222223</v>
      </c>
      <c r="SQ17" s="801">
        <f t="shared" si="305"/>
        <v>92</v>
      </c>
      <c r="SR17" s="1107">
        <f t="shared" si="306"/>
        <v>6.9695652173913052</v>
      </c>
      <c r="SS17" s="802">
        <f t="shared" si="307"/>
        <v>2.6902173913043477</v>
      </c>
      <c r="ST17" s="65" t="str">
        <f t="shared" si="308"/>
        <v>Lên lớp</v>
      </c>
      <c r="SU17" s="454"/>
      <c r="SV17" s="585">
        <v>8.5</v>
      </c>
      <c r="SW17" s="588">
        <v>8</v>
      </c>
      <c r="SX17" s="1183">
        <f t="shared" si="309"/>
        <v>8.3000000000000007</v>
      </c>
      <c r="SY17" s="337">
        <v>7.5</v>
      </c>
      <c r="SZ17" s="1145">
        <f t="shared" si="310"/>
        <v>7.8</v>
      </c>
      <c r="TA17" s="1189" t="str">
        <f t="shared" si="311"/>
        <v>7.8</v>
      </c>
      <c r="TB17" s="1147" t="str">
        <f t="shared" si="312"/>
        <v>B</v>
      </c>
      <c r="TC17" s="1149">
        <f t="shared" si="313"/>
        <v>3</v>
      </c>
      <c r="TD17" s="1149" t="str">
        <f t="shared" si="314"/>
        <v>3.0</v>
      </c>
      <c r="TE17" s="1151">
        <v>5</v>
      </c>
      <c r="TF17" s="416">
        <v>5</v>
      </c>
      <c r="TG17" s="289">
        <f t="shared" si="315"/>
        <v>5</v>
      </c>
      <c r="TH17" s="35">
        <f t="shared" si="316"/>
        <v>3</v>
      </c>
      <c r="TI17" s="36" t="str">
        <f t="shared" si="317"/>
        <v>3.00</v>
      </c>
      <c r="TJ17" s="1163" t="str">
        <f t="shared" si="318"/>
        <v>Lên lớp</v>
      </c>
      <c r="TK17" s="290">
        <f t="shared" si="319"/>
        <v>5</v>
      </c>
      <c r="TL17" s="291">
        <f xml:space="preserve"> (TC17*TF17)/TK17</f>
        <v>3</v>
      </c>
    </row>
    <row r="18" spans="1:532" ht="20.25" customHeight="1">
      <c r="A18" s="1207">
        <v>20</v>
      </c>
      <c r="B18" s="1208" t="s">
        <v>251</v>
      </c>
      <c r="C18" s="1209" t="s">
        <v>1120</v>
      </c>
      <c r="D18" s="1210" t="s">
        <v>1121</v>
      </c>
      <c r="E18" s="1211" t="s">
        <v>1122</v>
      </c>
      <c r="F18" s="786" t="s">
        <v>1124</v>
      </c>
      <c r="G18" s="787" t="s">
        <v>1123</v>
      </c>
      <c r="H18" s="788" t="s">
        <v>8</v>
      </c>
      <c r="I18" s="789" t="s">
        <v>900</v>
      </c>
      <c r="J18" s="418">
        <v>5.5</v>
      </c>
      <c r="K18" s="1039" t="str">
        <f t="shared" si="0"/>
        <v>5.5</v>
      </c>
      <c r="L18" s="43" t="str">
        <f t="shared" ref="L18" si="325">IF(J18&gt;=8.5,"A",IF(J18&gt;=8,"B+",IF(J18&gt;=7,"B",IF(J18&gt;=6.5,"C+",IF(J18&gt;=5.5,"C",IF(J18&gt;=5,"D+",IF(J18&gt;=4,"D","F")))))))</f>
        <v>C</v>
      </c>
      <c r="M18" s="44">
        <f t="shared" ref="M18" si="326">IF(L18="A",4,IF(L18="B+",3.5,IF(L18="B",3,IF(L18="C+",2.5,IF(L18="C",2,IF(L18="D+",1.5,IF(L18="D",1,0)))))))</f>
        <v>2</v>
      </c>
      <c r="N18" s="438">
        <v>6</v>
      </c>
      <c r="O18" s="1039" t="str">
        <f t="shared" si="3"/>
        <v>6.0</v>
      </c>
      <c r="P18" s="43" t="str">
        <f t="shared" ref="P18" si="327">IF(N18&gt;=8.5,"A",IF(N18&gt;=8,"B+",IF(N18&gt;=7,"B",IF(N18&gt;=6.5,"C+",IF(N18&gt;=5.5,"C",IF(N18&gt;=5,"D+",IF(N18&gt;=4,"D","F")))))))</f>
        <v>C</v>
      </c>
      <c r="Q18" s="44">
        <f t="shared" ref="Q18" si="328">IF(P18="A",4,IF(P18="B+",3.5,IF(P18="B",3,IF(P18="C+",2.5,IF(P18="C",2,IF(P18="D+",1.5,IF(P18="D",1,0)))))))</f>
        <v>2</v>
      </c>
      <c r="R18" s="229">
        <v>5</v>
      </c>
      <c r="S18" s="49"/>
      <c r="T18" s="49">
        <v>6</v>
      </c>
      <c r="U18" s="41">
        <f>ROUND((R18*0.4+S18*0.6),1)</f>
        <v>2</v>
      </c>
      <c r="V18" s="42">
        <f>ROUND(MAX((R18*0.4+S18*0.6),(R18*0.4+T18*0.6)),1)</f>
        <v>5.6</v>
      </c>
      <c r="W18" s="1039" t="str">
        <f t="shared" si="6"/>
        <v>5.6</v>
      </c>
      <c r="X18" s="43" t="str">
        <f>IF(V18&gt;=8.5,"A",IF(V18&gt;=8,"B+",IF(V18&gt;=7,"B",IF(V18&gt;=6.5,"C+",IF(V18&gt;=5.5,"C",IF(V18&gt;=5,"D+",IF(V18&gt;=4,"D","F")))))))</f>
        <v>C</v>
      </c>
      <c r="Y18" s="343">
        <f>IF(X18="A",4,IF(X18="B+",3.5,IF(X18="B",3,IF(X18="C+",2.5,IF(X18="C",2,IF(X18="D+",1.5,IF(X18="D",1,0)))))))</f>
        <v>2</v>
      </c>
      <c r="Z18" s="44" t="str">
        <f>TEXT(Y18,"0.0")</f>
        <v>2.0</v>
      </c>
      <c r="AA18" s="360">
        <v>2</v>
      </c>
      <c r="AB18" s="93">
        <v>2</v>
      </c>
      <c r="AC18" s="253">
        <v>5.8</v>
      </c>
      <c r="AD18" s="49">
        <v>5</v>
      </c>
      <c r="AE18" s="47"/>
      <c r="AF18" s="41">
        <f t="shared" si="320"/>
        <v>5.3</v>
      </c>
      <c r="AG18" s="42">
        <f t="shared" si="321"/>
        <v>5.3</v>
      </c>
      <c r="AH18" s="327" t="str">
        <f t="shared" si="12"/>
        <v>5.3</v>
      </c>
      <c r="AI18" s="43" t="str">
        <f t="shared" si="322"/>
        <v>D+</v>
      </c>
      <c r="AJ18" s="44">
        <f t="shared" si="323"/>
        <v>1.5</v>
      </c>
      <c r="AK18" s="44" t="str">
        <f t="shared" si="324"/>
        <v>1.5</v>
      </c>
      <c r="AL18" s="48">
        <v>3</v>
      </c>
      <c r="AM18" s="93">
        <v>3</v>
      </c>
      <c r="AN18" s="49">
        <v>5.3</v>
      </c>
      <c r="AO18" s="49">
        <v>4</v>
      </c>
      <c r="AP18" s="47"/>
      <c r="AQ18" s="41">
        <f t="shared" ref="AQ18" si="329">ROUND((AN18*0.4+AO18*0.6),1)</f>
        <v>4.5</v>
      </c>
      <c r="AR18" s="42">
        <f t="shared" ref="AR18" si="330">ROUND(MAX((AN18*0.4+AO18*0.6),(AN18*0.4+AP18*0.6)),1)</f>
        <v>4.5</v>
      </c>
      <c r="AS18" s="327" t="str">
        <f t="shared" si="105"/>
        <v>4.5</v>
      </c>
      <c r="AT18" s="43" t="str">
        <f t="shared" ref="AT18" si="331">IF(AR18&gt;=8.5,"A",IF(AR18&gt;=8,"B+",IF(AR18&gt;=7,"B",IF(AR18&gt;=6.5,"C+",IF(AR18&gt;=5.5,"C",IF(AR18&gt;=5,"D+",IF(AR18&gt;=4,"D","F")))))))</f>
        <v>D</v>
      </c>
      <c r="AU18" s="44">
        <f t="shared" ref="AU18" si="332">IF(AT18="A",4,IF(AT18="B+",3.5,IF(AT18="B",3,IF(AT18="C+",2.5,IF(AT18="C",2,IF(AT18="D+",1.5,IF(AT18="D",1,0)))))))</f>
        <v>1</v>
      </c>
      <c r="AV18" s="44" t="str">
        <f t="shared" ref="AV18" si="333">TEXT(AU18,"0.0")</f>
        <v>1.0</v>
      </c>
      <c r="AW18" s="598">
        <v>3</v>
      </c>
      <c r="AX18" s="577">
        <v>3</v>
      </c>
      <c r="AY18" s="49">
        <v>5.0999999999999996</v>
      </c>
      <c r="AZ18" s="49">
        <v>4</v>
      </c>
      <c r="BA18" s="47"/>
      <c r="BB18" s="41">
        <f>ROUND((AY18*0.4+AZ18*0.6),1)</f>
        <v>4.4000000000000004</v>
      </c>
      <c r="BC18" s="42">
        <f>ROUND(MAX((AY18*0.4+AZ18*0.6),(AY18*0.4+BA18*0.6)),1)</f>
        <v>4.4000000000000004</v>
      </c>
      <c r="BD18" s="327" t="str">
        <f t="shared" si="23"/>
        <v>4.4</v>
      </c>
      <c r="BE18" s="43" t="str">
        <f>IF(BC18&gt;=8.5,"A",IF(BC18&gt;=8,"B+",IF(BC18&gt;=7,"B",IF(BC18&gt;=6.5,"C+",IF(BC18&gt;=5.5,"C",IF(BC18&gt;=5,"D+",IF(BC18&gt;=4,"D","F")))))))</f>
        <v>D</v>
      </c>
      <c r="BF18" s="44">
        <f>IF(BE18="A",4,IF(BE18="B+",3.5,IF(BE18="B",3,IF(BE18="C+",2.5,IF(BE18="C",2,IF(BE18="D+",1.5,IF(BE18="D",1,0)))))))</f>
        <v>1</v>
      </c>
      <c r="BG18" s="44" t="str">
        <f>TEXT(BF18,"0.0")</f>
        <v>1.0</v>
      </c>
      <c r="BH18" s="48">
        <v>3</v>
      </c>
      <c r="BI18" s="93">
        <v>3</v>
      </c>
      <c r="BJ18" s="229">
        <v>6</v>
      </c>
      <c r="BK18" s="49">
        <v>8</v>
      </c>
      <c r="BL18" s="47"/>
      <c r="BM18" s="41">
        <f>ROUND((BJ18*0.4+BK18*0.6),1)</f>
        <v>7.2</v>
      </c>
      <c r="BN18" s="42">
        <f>ROUND(MAX((BJ18*0.4+BK18*0.6),(BJ18*0.4+BL18*0.6)),1)</f>
        <v>7.2</v>
      </c>
      <c r="BO18" s="327" t="str">
        <f t="shared" si="29"/>
        <v>7.2</v>
      </c>
      <c r="BP18" s="43" t="str">
        <f>IF(BN18&gt;=8.5,"A",IF(BN18&gt;=8,"B+",IF(BN18&gt;=7,"B",IF(BN18&gt;=6.5,"C+",IF(BN18&gt;=5.5,"C",IF(BN18&gt;=5,"D+",IF(BN18&gt;=4,"D","F")))))))</f>
        <v>B</v>
      </c>
      <c r="BQ18" s="44">
        <f>IF(BP18="A",4,IF(BP18="B+",3.5,IF(BP18="B",3,IF(BP18="C+",2.5,IF(BP18="C",2,IF(BP18="D+",1.5,IF(BP18="D",1,0)))))))</f>
        <v>3</v>
      </c>
      <c r="BR18" s="44" t="str">
        <f>TEXT(BQ18,"0.0")</f>
        <v>3.0</v>
      </c>
      <c r="BS18" s="48">
        <v>5</v>
      </c>
      <c r="BT18" s="93">
        <v>5</v>
      </c>
      <c r="BU18" s="707">
        <f t="shared" ref="BU18" si="334">AA18+AL18+AW18+BH18+BS18</f>
        <v>16</v>
      </c>
      <c r="BV18" s="293">
        <f t="shared" ref="BV18" si="335">(Y18*AA18+AJ18*AL18+AU18*AW18+BF18*BH18+BQ18*BS18)/BU18</f>
        <v>1.84375</v>
      </c>
      <c r="BW18" s="294" t="str">
        <f t="shared" ref="BW18" si="336">TEXT(BV18,"0.00")</f>
        <v>1.84</v>
      </c>
      <c r="BX18" s="47"/>
      <c r="BY18" s="594">
        <f>AB18+AM18+AX18+BI18+BT18</f>
        <v>16</v>
      </c>
      <c r="BZ18" s="595">
        <f xml:space="preserve"> (Y18*AB18+AJ18*AM18+AU18*AX18+BF18*BI18+BQ18*BT18)/BY18</f>
        <v>1.84375</v>
      </c>
      <c r="CA18" s="47"/>
      <c r="CB18" s="207"/>
      <c r="CC18" s="723"/>
      <c r="CD18" s="47"/>
      <c r="CE18" s="47"/>
      <c r="CF18" s="41">
        <v>7.2</v>
      </c>
      <c r="CG18" s="42">
        <v>7.2</v>
      </c>
      <c r="CH18" s="323" t="str">
        <f t="shared" si="42"/>
        <v>7.2</v>
      </c>
      <c r="CI18" s="43" t="str">
        <f t="shared" ref="CI18" si="337">IF(CG18&gt;=8.5,"A",IF(CG18&gt;=8,"B+",IF(CG18&gt;=7,"B",IF(CG18&gt;=6.5,"C+",IF(CG18&gt;=5.5,"C",IF(CG18&gt;=5,"D+",IF(CG18&gt;=4,"D","F")))))))</f>
        <v>B</v>
      </c>
      <c r="CJ18" s="44">
        <f t="shared" ref="CJ18" si="338">IF(CI18="A",4,IF(CI18="B+",3.5,IF(CI18="B",3,IF(CI18="C+",2.5,IF(CI18="C",2,IF(CI18="D+",1.5,IF(CI18="D",1,0)))))))</f>
        <v>3</v>
      </c>
      <c r="CK18" s="44" t="str">
        <f t="shared" ref="CK18" si="339">TEXT(CJ18,"0.0")</f>
        <v>3.0</v>
      </c>
      <c r="CL18" s="48">
        <v>2</v>
      </c>
      <c r="CM18" s="421">
        <v>2</v>
      </c>
      <c r="CN18" s="418">
        <v>5</v>
      </c>
      <c r="CO18" s="49">
        <v>8</v>
      </c>
      <c r="CP18" s="47"/>
      <c r="CQ18" s="41">
        <f t="shared" ref="CQ18" si="340">ROUND((CN18*0.4+CO18*0.6),1)</f>
        <v>6.8</v>
      </c>
      <c r="CR18" s="42">
        <f t="shared" ref="CR18" si="341">ROUND(MAX((CN18*0.4+CO18*0.6),(CN18*0.4+CP18*0.6)),1)</f>
        <v>6.8</v>
      </c>
      <c r="CS18" s="323" t="str">
        <f t="shared" si="48"/>
        <v>6.8</v>
      </c>
      <c r="CT18" s="43" t="str">
        <f t="shared" ref="CT18" si="342">IF(CR18&gt;=8.5,"A",IF(CR18&gt;=8,"B+",IF(CR18&gt;=7,"B",IF(CR18&gt;=6.5,"C+",IF(CR18&gt;=5.5,"C",IF(CR18&gt;=5,"D+",IF(CR18&gt;=4,"D","F")))))))</f>
        <v>C+</v>
      </c>
      <c r="CU18" s="44">
        <f t="shared" ref="CU18" si="343">IF(CT18="A",4,IF(CT18="B+",3.5,IF(CT18="B",3,IF(CT18="C+",2.5,IF(CT18="C",2,IF(CT18="D+",1.5,IF(CT18="D",1,0)))))))</f>
        <v>2.5</v>
      </c>
      <c r="CV18" s="44" t="str">
        <f t="shared" ref="CV18" si="344">TEXT(CU18,"0.0")</f>
        <v>2.5</v>
      </c>
      <c r="CW18" s="48">
        <v>4</v>
      </c>
      <c r="CX18" s="421">
        <v>4</v>
      </c>
      <c r="CY18" s="790">
        <v>5.3</v>
      </c>
      <c r="CZ18" s="49">
        <v>4</v>
      </c>
      <c r="DA18" s="47"/>
      <c r="DB18" s="41">
        <f t="shared" ref="DB18" si="345">ROUND((CY18*0.4+CZ18*0.6),1)</f>
        <v>4.5</v>
      </c>
      <c r="DC18" s="42">
        <f t="shared" ref="DC18" si="346">ROUND(MAX((CY18*0.4+CZ18*0.6),(CY18*0.4+DA18*0.6)),1)</f>
        <v>4.5</v>
      </c>
      <c r="DD18" s="323" t="str">
        <f t="shared" si="54"/>
        <v>4.5</v>
      </c>
      <c r="DE18" s="43" t="str">
        <f t="shared" ref="DE18" si="347">IF(DC18&gt;=8.5,"A",IF(DC18&gt;=8,"B+",IF(DC18&gt;=7,"B",IF(DC18&gt;=6.5,"C+",IF(DC18&gt;=5.5,"C",IF(DC18&gt;=5,"D+",IF(DC18&gt;=4,"D","F")))))))</f>
        <v>D</v>
      </c>
      <c r="DF18" s="44">
        <f t="shared" ref="DF18" si="348">IF(DE18="A",4,IF(DE18="B+",3.5,IF(DE18="B",3,IF(DE18="C+",2.5,IF(DE18="C",2,IF(DE18="D+",1.5,IF(DE18="D",1,0)))))))</f>
        <v>1</v>
      </c>
      <c r="DG18" s="44" t="str">
        <f t="shared" ref="DG18" si="349">TEXT(DF18,"0.0")</f>
        <v>1.0</v>
      </c>
      <c r="DH18" s="48">
        <v>3</v>
      </c>
      <c r="DI18" s="421">
        <v>3</v>
      </c>
      <c r="DJ18" s="47"/>
      <c r="DK18" s="47"/>
      <c r="DL18" s="47"/>
      <c r="DM18" s="41">
        <f t="shared" ref="DM18" si="350">ROUND((DJ18*0.4+DK18*0.6),1)</f>
        <v>0</v>
      </c>
      <c r="DN18" s="42">
        <f t="shared" ref="DN18" si="351">ROUND(MAX((DJ18*0.4+DK18*0.6),(DJ18*0.4+DL18*0.6)),1)</f>
        <v>0</v>
      </c>
      <c r="DO18" s="1046" t="str">
        <f t="shared" ref="DO18:DO19" si="352">TEXT(DN18,"0.0")</f>
        <v>0.0</v>
      </c>
      <c r="DP18" s="43" t="str">
        <f t="shared" ref="DP18" si="353">IF(DN18&gt;=8.5,"A",IF(DN18&gt;=8,"B+",IF(DN18&gt;=7,"B",IF(DN18&gt;=6.5,"C+",IF(DN18&gt;=5.5,"C",IF(DN18&gt;=5,"D+",IF(DN18&gt;=4,"D","F")))))))</f>
        <v>F</v>
      </c>
      <c r="DQ18" s="44">
        <f t="shared" ref="DQ18" si="354">IF(DP18="A",4,IF(DP18="B+",3.5,IF(DP18="B",3,IF(DP18="C+",2.5,IF(DP18="C",2,IF(DP18="D+",1.5,IF(DP18="D",1,0)))))))</f>
        <v>0</v>
      </c>
      <c r="DR18" s="44" t="str">
        <f t="shared" ref="DR18" si="355">TEXT(DQ18,"0.0")</f>
        <v>0.0</v>
      </c>
      <c r="DS18" s="47"/>
      <c r="DT18" s="47"/>
      <c r="DU18" s="49">
        <v>7.7</v>
      </c>
      <c r="DV18" s="49">
        <v>4</v>
      </c>
      <c r="DW18" s="47"/>
      <c r="DX18" s="41">
        <f t="shared" ref="DX18" si="356">ROUND((DU18*0.4+DV18*0.6),1)</f>
        <v>5.5</v>
      </c>
      <c r="DY18" s="42">
        <f t="shared" ref="DY18" si="357">ROUND(MAX((DU18*0.4+DV18*0.6),(DU18*0.4+DW18*0.6)),1)</f>
        <v>5.5</v>
      </c>
      <c r="DZ18" s="323" t="str">
        <f t="shared" si="66"/>
        <v>5.5</v>
      </c>
      <c r="EA18" s="43" t="str">
        <f t="shared" ref="EA18" si="358">IF(DY18&gt;=8.5,"A",IF(DY18&gt;=8,"B+",IF(DY18&gt;=7,"B",IF(DY18&gt;=6.5,"C+",IF(DY18&gt;=5.5,"C",IF(DY18&gt;=5,"D+",IF(DY18&gt;=4,"D","F")))))))</f>
        <v>C</v>
      </c>
      <c r="EB18" s="44">
        <f t="shared" ref="EB18" si="359">IF(EA18="A",4,IF(EA18="B+",3.5,IF(EA18="B",3,IF(EA18="C+",2.5,IF(EA18="C",2,IF(EA18="D+",1.5,IF(EA18="D",1,0)))))))</f>
        <v>2</v>
      </c>
      <c r="EC18" s="44" t="str">
        <f t="shared" ref="EC18" si="360">TEXT(EB18,"0.0")</f>
        <v>2.0</v>
      </c>
      <c r="ED18" s="48">
        <v>3</v>
      </c>
      <c r="EE18" s="421">
        <v>3</v>
      </c>
      <c r="EF18" s="418">
        <v>5.5</v>
      </c>
      <c r="EG18" s="49">
        <v>5</v>
      </c>
      <c r="EH18" s="47"/>
      <c r="EI18" s="41">
        <f t="shared" ref="EI18" si="361">ROUND((EF18*0.4+EG18*0.6),1)</f>
        <v>5.2</v>
      </c>
      <c r="EJ18" s="42">
        <f t="shared" ref="EJ18" si="362">ROUND(MAX((EF18*0.4+EG18*0.6),(EF18*0.4+EH18*0.6)),1)</f>
        <v>5.2</v>
      </c>
      <c r="EK18" s="323" t="str">
        <f t="shared" si="106"/>
        <v>5.2</v>
      </c>
      <c r="EL18" s="43" t="str">
        <f t="shared" ref="EL18" si="363">IF(EJ18&gt;=8.5,"A",IF(EJ18&gt;=8,"B+",IF(EJ18&gt;=7,"B",IF(EJ18&gt;=6.5,"C+",IF(EJ18&gt;=5.5,"C",IF(EJ18&gt;=5,"D+",IF(EJ18&gt;=4,"D","F")))))))</f>
        <v>D+</v>
      </c>
      <c r="EM18" s="44">
        <f t="shared" ref="EM18" si="364">IF(EL18="A",4,IF(EL18="B+",3.5,IF(EL18="B",3,IF(EL18="C+",2.5,IF(EL18="C",2,IF(EL18="D+",1.5,IF(EL18="D",1,0)))))))</f>
        <v>1.5</v>
      </c>
      <c r="EN18" s="44" t="str">
        <f t="shared" ref="EN18" si="365">TEXT(EM18,"0.0")</f>
        <v>1.5</v>
      </c>
      <c r="EO18" s="478">
        <v>2</v>
      </c>
      <c r="EP18" s="421">
        <v>2</v>
      </c>
      <c r="EQ18" s="570">
        <f t="shared" ref="EQ18" si="366">CL18+CW18+DH18+DS18+ED18+EO18</f>
        <v>14</v>
      </c>
      <c r="ER18" s="190">
        <f t="shared" ref="ER18" si="367">(CJ18*CL18+CU18*CW18+DF18*DH18+DQ18*DS18+EB18*ED18+EM18*EO18)/EQ18</f>
        <v>2</v>
      </c>
      <c r="ES18" s="191" t="str">
        <f t="shared" ref="ES18" si="368">TEXT(ER18,"0.00")</f>
        <v>2.00</v>
      </c>
      <c r="ET18" s="47"/>
      <c r="EU18" s="572">
        <f t="shared" ref="EU18" si="369">BU18+EQ18</f>
        <v>30</v>
      </c>
      <c r="EV18" s="190">
        <f t="shared" ref="EV18" si="370">(BU18*BV18+EQ18*ER18)/EU18</f>
        <v>1.9166666666666667</v>
      </c>
      <c r="EW18" s="191" t="str">
        <f t="shared" ref="EW18" si="371">TEXT(EV18,"0.00")</f>
        <v>1.92</v>
      </c>
      <c r="EX18" s="573">
        <f t="shared" ref="EX18" si="372">EP18+EE18+DT18+DI18+CX18+CM18+BT18+BI18+AX18+AM18+AB18</f>
        <v>30</v>
      </c>
      <c r="EY18" s="574">
        <f t="shared" ref="EY18" si="373">(EP18*EM18+EE18*EB18+DT18*DQ18+DI18*DF18+CX18*CU18+CM18*CJ18+BT18*BQ18+BI18*BF18+AX18*AU18+AM18*AJ18+AB18*Y18)/EX18</f>
        <v>1.9166666666666667</v>
      </c>
      <c r="EZ18" s="47"/>
      <c r="FA18" s="207"/>
      <c r="FB18" s="587">
        <v>7.4</v>
      </c>
      <c r="FC18" s="607">
        <v>4</v>
      </c>
      <c r="FD18" s="601"/>
      <c r="FE18" s="41">
        <f t="shared" ref="FE18" si="374">ROUND((FB18*0.4+FC18*0.6),1)</f>
        <v>5.4</v>
      </c>
      <c r="FF18" s="42">
        <f t="shared" ref="FF18" si="375">ROUND(MAX((FB18*0.4+FC18*0.6),(FB18*0.4+FD18*0.6)),1)</f>
        <v>5.4</v>
      </c>
      <c r="FG18" s="1028" t="str">
        <f t="shared" si="115"/>
        <v>5.4</v>
      </c>
      <c r="FH18" s="43" t="str">
        <f t="shared" ref="FH18" si="376">IF(FF18&gt;=8.5,"A",IF(FF18&gt;=8,"B+",IF(FF18&gt;=7,"B",IF(FF18&gt;=6.5,"C+",IF(FF18&gt;=5.5,"C",IF(FF18&gt;=5,"D+",IF(FF18&gt;=4,"D","F")))))))</f>
        <v>D+</v>
      </c>
      <c r="FI18" s="44">
        <f t="shared" ref="FI18" si="377">IF(FH18="A",4,IF(FH18="B+",3.5,IF(FH18="B",3,IF(FH18="C+",2.5,IF(FH18="C",2,IF(FH18="D+",1.5,IF(FH18="D",1,0)))))))</f>
        <v>1.5</v>
      </c>
      <c r="FJ18" s="44" t="str">
        <f t="shared" ref="FJ18" si="378">TEXT(FI18,"0.0")</f>
        <v>1.5</v>
      </c>
      <c r="FK18" s="48">
        <v>4</v>
      </c>
      <c r="FL18" s="577">
        <v>4</v>
      </c>
      <c r="FM18" s="229">
        <v>5</v>
      </c>
      <c r="FN18" s="49">
        <v>1</v>
      </c>
      <c r="FO18" s="49">
        <v>5</v>
      </c>
      <c r="FP18" s="41">
        <f t="shared" ref="FP18" si="379">ROUND((FM18*0.4+FN18*0.6),1)</f>
        <v>2.6</v>
      </c>
      <c r="FQ18" s="42">
        <f t="shared" ref="FQ18" si="380">ROUND(MAX((FM18*0.4+FN18*0.6),(FM18*0.4+FO18*0.6)),1)</f>
        <v>5</v>
      </c>
      <c r="FR18" s="323" t="str">
        <f t="shared" si="121"/>
        <v>5.0</v>
      </c>
      <c r="FS18" s="43" t="str">
        <f t="shared" ref="FS18" si="381">IF(FQ18&gt;=8.5,"A",IF(FQ18&gt;=8,"B+",IF(FQ18&gt;=7,"B",IF(FQ18&gt;=6.5,"C+",IF(FQ18&gt;=5.5,"C",IF(FQ18&gt;=5,"D+",IF(FQ18&gt;=4,"D","F")))))))</f>
        <v>D+</v>
      </c>
      <c r="FT18" s="44">
        <f t="shared" ref="FT18" si="382">IF(FS18="A",4,IF(FS18="B+",3.5,IF(FS18="B",3,IF(FS18="C+",2.5,IF(FS18="C",2,IF(FS18="D+",1.5,IF(FS18="D",1,0)))))))</f>
        <v>1.5</v>
      </c>
      <c r="FU18" s="44" t="str">
        <f t="shared" ref="FU18" si="383">TEXT(FT18,"0.0")</f>
        <v>1.5</v>
      </c>
      <c r="FV18" s="48">
        <v>2</v>
      </c>
      <c r="FW18" s="421">
        <v>2</v>
      </c>
      <c r="FX18" s="587">
        <v>5.7</v>
      </c>
      <c r="FY18" s="49">
        <v>5</v>
      </c>
      <c r="FZ18" s="615"/>
      <c r="GA18" s="41">
        <f t="shared" ref="GA18" si="384">ROUND((FX18*0.4+FY18*0.6),1)</f>
        <v>5.3</v>
      </c>
      <c r="GB18" s="42">
        <f t="shared" ref="GB18" si="385">ROUND(MAX((FX18*0.4+FY18*0.6),(FX18*0.4+FZ18*0.6)),1)</f>
        <v>5.3</v>
      </c>
      <c r="GC18" s="1028" t="str">
        <f t="shared" si="127"/>
        <v>5.3</v>
      </c>
      <c r="GD18" s="43" t="str">
        <f t="shared" ref="GD18" si="386">IF(GB18&gt;=8.5,"A",IF(GB18&gt;=8,"B+",IF(GB18&gt;=7,"B",IF(GB18&gt;=6.5,"C+",IF(GB18&gt;=5.5,"C",IF(GB18&gt;=5,"D+",IF(GB18&gt;=4,"D","F")))))))</f>
        <v>D+</v>
      </c>
      <c r="GE18" s="44">
        <f t="shared" ref="GE18" si="387">IF(GD18="A",4,IF(GD18="B+",3.5,IF(GD18="B",3,IF(GD18="C+",2.5,IF(GD18="C",2,IF(GD18="D+",1.5,IF(GD18="D",1,0)))))))</f>
        <v>1.5</v>
      </c>
      <c r="GF18" s="44" t="str">
        <f t="shared" ref="GF18" si="388">TEXT(GE18,"0.0")</f>
        <v>1.5</v>
      </c>
      <c r="GG18" s="48">
        <v>2</v>
      </c>
      <c r="GH18" s="421">
        <v>2</v>
      </c>
      <c r="GI18" s="418">
        <v>6</v>
      </c>
      <c r="GJ18" s="612">
        <v>6</v>
      </c>
      <c r="GK18" s="612"/>
      <c r="GL18" s="41">
        <f t="shared" ref="GL18" si="389">ROUND((GI18*0.4+GJ18*0.6),1)</f>
        <v>6</v>
      </c>
      <c r="GM18" s="42">
        <f t="shared" ref="GM18" si="390">ROUND(MAX((GI18*0.4+GJ18*0.6),(GI18*0.4+GK18*0.6)),1)</f>
        <v>6</v>
      </c>
      <c r="GN18" s="1028" t="str">
        <f t="shared" si="133"/>
        <v>6.0</v>
      </c>
      <c r="GO18" s="43" t="str">
        <f t="shared" ref="GO18" si="391">IF(GM18&gt;=8.5,"A",IF(GM18&gt;=8,"B+",IF(GM18&gt;=7,"B",IF(GM18&gt;=6.5,"C+",IF(GM18&gt;=5.5,"C",IF(GM18&gt;=5,"D+",IF(GM18&gt;=4,"D","F")))))))</f>
        <v>C</v>
      </c>
      <c r="GP18" s="44">
        <f t="shared" ref="GP18" si="392">IF(GO18="A",4,IF(GO18="B+",3.5,IF(GO18="B",3,IF(GO18="C+",2.5,IF(GO18="C",2,IF(GO18="D+",1.5,IF(GO18="D",1,0)))))))</f>
        <v>2</v>
      </c>
      <c r="GQ18" s="44" t="str">
        <f t="shared" ref="GQ18" si="393">TEXT(GP18,"0.0")</f>
        <v>2.0</v>
      </c>
      <c r="GR18" s="48">
        <v>2</v>
      </c>
      <c r="GS18" s="421">
        <v>2</v>
      </c>
      <c r="GT18" s="661">
        <v>7.6</v>
      </c>
      <c r="GU18" s="612">
        <v>6</v>
      </c>
      <c r="GV18" s="612"/>
      <c r="GW18" s="41">
        <f t="shared" ref="GW18" si="394">ROUND((GT18*0.4+GU18*0.6),1)</f>
        <v>6.6</v>
      </c>
      <c r="GX18" s="42">
        <f t="shared" ref="GX18" si="395">ROUND(MAX((GT18*0.4+GU18*0.6),(GT18*0.4+GV18*0.6)),1)</f>
        <v>6.6</v>
      </c>
      <c r="GY18" s="1028" t="str">
        <f t="shared" si="139"/>
        <v>6.6</v>
      </c>
      <c r="GZ18" s="43" t="str">
        <f t="shared" ref="GZ18" si="396">IF(GX18&gt;=8.5,"A",IF(GX18&gt;=8,"B+",IF(GX18&gt;=7,"B",IF(GX18&gt;=6.5,"C+",IF(GX18&gt;=5.5,"C",IF(GX18&gt;=5,"D+",IF(GX18&gt;=4,"D","F")))))))</f>
        <v>C+</v>
      </c>
      <c r="HA18" s="44">
        <f t="shared" ref="HA18" si="397">IF(GZ18="A",4,IF(GZ18="B+",3.5,IF(GZ18="B",3,IF(GZ18="C+",2.5,IF(GZ18="C",2,IF(GZ18="D+",1.5,IF(GZ18="D",1,0)))))))</f>
        <v>2.5</v>
      </c>
      <c r="HB18" s="44" t="str">
        <f t="shared" ref="HB18" si="398">TEXT(HA18,"0.0")</f>
        <v>2.5</v>
      </c>
      <c r="HC18" s="48">
        <v>2</v>
      </c>
      <c r="HD18" s="421">
        <v>2</v>
      </c>
      <c r="HE18" s="418">
        <v>7</v>
      </c>
      <c r="HF18" s="612">
        <v>3</v>
      </c>
      <c r="HG18" s="612"/>
      <c r="HH18" s="41">
        <f t="shared" ref="HH18" si="399">ROUND((HE18*0.4+HF18*0.6),1)</f>
        <v>4.5999999999999996</v>
      </c>
      <c r="HI18" s="42">
        <f t="shared" ref="HI18" si="400">ROUND(MAX((HE18*0.4+HF18*0.6),(HE18*0.4+HG18*0.6)),1)</f>
        <v>4.5999999999999996</v>
      </c>
      <c r="HJ18" s="323" t="str">
        <f t="shared" si="145"/>
        <v>4.6</v>
      </c>
      <c r="HK18" s="43" t="str">
        <f t="shared" ref="HK18" si="401">IF(HI18&gt;=8.5,"A",IF(HI18&gt;=8,"B+",IF(HI18&gt;=7,"B",IF(HI18&gt;=6.5,"C+",IF(HI18&gt;=5.5,"C",IF(HI18&gt;=5,"D+",IF(HI18&gt;=4,"D","F")))))))</f>
        <v>D</v>
      </c>
      <c r="HL18" s="44">
        <f t="shared" ref="HL18" si="402">IF(HK18="A",4,IF(HK18="B+",3.5,IF(HK18="B",3,IF(HK18="C+",2.5,IF(HK18="C",2,IF(HK18="D+",1.5,IF(HK18="D",1,0)))))))</f>
        <v>1</v>
      </c>
      <c r="HM18" s="44" t="str">
        <f t="shared" ref="HM18" si="403">TEXT(HL18,"0.0")</f>
        <v>1.0</v>
      </c>
      <c r="HN18" s="48">
        <v>3</v>
      </c>
      <c r="HO18" s="421">
        <v>3</v>
      </c>
      <c r="HP18" s="791">
        <v>5.2</v>
      </c>
      <c r="HQ18" s="612">
        <v>5</v>
      </c>
      <c r="HR18" s="612"/>
      <c r="HS18" s="41">
        <f t="shared" ref="HS18" si="404">ROUND((HP18*0.4+HQ18*0.6),1)</f>
        <v>5.0999999999999996</v>
      </c>
      <c r="HT18" s="42">
        <f t="shared" ref="HT18" si="405">ROUND(MAX((HP18*0.4+HQ18*0.6),(HP18*0.4+HR18*0.6)),1)</f>
        <v>5.0999999999999996</v>
      </c>
      <c r="HU18" s="323" t="str">
        <f t="shared" si="151"/>
        <v>5.1</v>
      </c>
      <c r="HV18" s="43" t="str">
        <f t="shared" ref="HV18" si="406">IF(HT18&gt;=8.5,"A",IF(HT18&gt;=8,"B+",IF(HT18&gt;=7,"B",IF(HT18&gt;=6.5,"C+",IF(HT18&gt;=5.5,"C",IF(HT18&gt;=5,"D+",IF(HT18&gt;=4,"D","F")))))))</f>
        <v>D+</v>
      </c>
      <c r="HW18" s="44">
        <f t="shared" ref="HW18" si="407">IF(HV18="A",4,IF(HV18="B+",3.5,IF(HV18="B",3,IF(HV18="C+",2.5,IF(HV18="C",2,IF(HV18="D+",1.5,IF(HV18="D",1,0)))))))</f>
        <v>1.5</v>
      </c>
      <c r="HX18" s="44" t="str">
        <f t="shared" ref="HX18" si="408">TEXT(HW18,"0.0")</f>
        <v>1.5</v>
      </c>
      <c r="HY18" s="48">
        <v>2</v>
      </c>
      <c r="HZ18" s="421">
        <v>2</v>
      </c>
      <c r="IA18" s="791">
        <v>7.9</v>
      </c>
      <c r="IB18" s="612">
        <v>1</v>
      </c>
      <c r="IC18" s="612">
        <v>5</v>
      </c>
      <c r="ID18" s="41">
        <f t="shared" ref="ID18" si="409">ROUND((IA18*0.4+IB18*0.6),1)</f>
        <v>3.8</v>
      </c>
      <c r="IE18" s="42">
        <f t="shared" ref="IE18" si="410">ROUND(MAX((IA18*0.4+IB18*0.6),(IA18*0.4+IC18*0.6)),1)</f>
        <v>6.2</v>
      </c>
      <c r="IF18" s="323" t="str">
        <f t="shared" si="157"/>
        <v>6.2</v>
      </c>
      <c r="IG18" s="43" t="str">
        <f t="shared" ref="IG18" si="411">IF(IE18&gt;=8.5,"A",IF(IE18&gt;=8,"B+",IF(IE18&gt;=7,"B",IF(IE18&gt;=6.5,"C+",IF(IE18&gt;=5.5,"C",IF(IE18&gt;=5,"D+",IF(IE18&gt;=4,"D","F")))))))</f>
        <v>C</v>
      </c>
      <c r="IH18" s="44">
        <f t="shared" ref="IH18" si="412">IF(IG18="A",4,IF(IG18="B+",3.5,IF(IG18="B",3,IF(IG18="C+",2.5,IF(IG18="C",2,IF(IG18="D+",1.5,IF(IG18="D",1,0)))))))</f>
        <v>2</v>
      </c>
      <c r="II18" s="44" t="str">
        <f t="shared" ref="II18" si="413">TEXT(IH18,"0.0")</f>
        <v>2.0</v>
      </c>
      <c r="IJ18" s="48">
        <v>3</v>
      </c>
      <c r="IK18" s="421">
        <v>3</v>
      </c>
      <c r="IL18" s="229">
        <v>6</v>
      </c>
      <c r="IM18" s="612">
        <v>5</v>
      </c>
      <c r="IN18" s="612"/>
      <c r="IO18" s="41">
        <f t="shared" ref="IO18" si="414">ROUND((IL18*0.4+IM18*0.6),1)</f>
        <v>5.4</v>
      </c>
      <c r="IP18" s="42">
        <f t="shared" ref="IP18" si="415">ROUND(MAX((IL18*0.4+IM18*0.6),(IL18*0.4+IN18*0.6)),1)</f>
        <v>5.4</v>
      </c>
      <c r="IQ18" s="323" t="str">
        <f t="shared" si="163"/>
        <v>5.4</v>
      </c>
      <c r="IR18" s="43" t="str">
        <f t="shared" ref="IR18" si="416">IF(IP18&gt;=8.5,"A",IF(IP18&gt;=8,"B+",IF(IP18&gt;=7,"B",IF(IP18&gt;=6.5,"C+",IF(IP18&gt;=5.5,"C",IF(IP18&gt;=5,"D+",IF(IP18&gt;=4,"D","F")))))))</f>
        <v>D+</v>
      </c>
      <c r="IS18" s="44">
        <f t="shared" ref="IS18" si="417">IF(IR18="A",4,IF(IR18="B+",3.5,IF(IR18="B",3,IF(IR18="C+",2.5,IF(IR18="C",2,IF(IR18="D+",1.5,IF(IR18="D",1,0)))))))</f>
        <v>1.5</v>
      </c>
      <c r="IT18" s="44" t="str">
        <f t="shared" ref="IT18" si="418">TEXT(IS18,"0.0")</f>
        <v>1.5</v>
      </c>
      <c r="IU18" s="48">
        <v>1</v>
      </c>
      <c r="IV18" s="421">
        <v>1</v>
      </c>
      <c r="IW18" s="1167">
        <f t="shared" si="167"/>
        <v>6</v>
      </c>
      <c r="IX18" s="22" t="str">
        <f t="shared" si="168"/>
        <v>C</v>
      </c>
      <c r="IY18" s="20">
        <f t="shared" si="169"/>
        <v>2</v>
      </c>
      <c r="IZ18" s="20" t="str">
        <f t="shared" si="170"/>
        <v>2.0</v>
      </c>
      <c r="JA18" s="743">
        <v>4</v>
      </c>
      <c r="JB18" s="416">
        <v>4</v>
      </c>
      <c r="JC18" s="587">
        <v>5.8</v>
      </c>
      <c r="JD18" s="49">
        <v>4</v>
      </c>
      <c r="JE18" s="49">
        <v>5</v>
      </c>
      <c r="JF18" s="41">
        <f t="shared" ref="JF18" si="419">ROUND((JC18*0.4+JD18*0.6),1)</f>
        <v>4.7</v>
      </c>
      <c r="JG18" s="42">
        <f t="shared" ref="JG18" si="420">ROUND(MAX((JC18*0.4+JD18*0.6),(JC18*0.4+JE18*0.6)),1)</f>
        <v>5.3</v>
      </c>
      <c r="JH18" s="1028" t="str">
        <f t="shared" si="173"/>
        <v>5.3</v>
      </c>
      <c r="JI18" s="43" t="str">
        <f t="shared" ref="JI18" si="421">IF(JG18&gt;=8.5,"A",IF(JG18&gt;=8,"B+",IF(JG18&gt;=7,"B",IF(JG18&gt;=6.5,"C+",IF(JG18&gt;=5.5,"C",IF(JG18&gt;=5,"D+",IF(JG18&gt;=4,"D","F")))))))</f>
        <v>D+</v>
      </c>
      <c r="JJ18" s="44">
        <f t="shared" ref="JJ18" si="422">IF(JI18="A",4,IF(JI18="B+",3.5,IF(JI18="B",3,IF(JI18="C+",2.5,IF(JI18="C",2,IF(JI18="D+",1.5,IF(JI18="D",1,0)))))))</f>
        <v>1.5</v>
      </c>
      <c r="JK18" s="44" t="str">
        <f t="shared" ref="JK18" si="423">TEXT(JJ18,"0.0")</f>
        <v>1.5</v>
      </c>
      <c r="JL18" s="48">
        <v>2</v>
      </c>
      <c r="JM18" s="421">
        <v>2</v>
      </c>
      <c r="JN18" s="675">
        <v>5</v>
      </c>
      <c r="JO18" s="229">
        <v>6.4</v>
      </c>
      <c r="JP18" s="229"/>
      <c r="JQ18" s="41">
        <f t="shared" ref="JQ18" si="424">ROUND((JN18*0.4+JO18*0.6),1)</f>
        <v>5.8</v>
      </c>
      <c r="JR18" s="42">
        <f t="shared" ref="JR18" si="425">ROUND(MAX((JN18*0.4+JO18*0.6),(JN18*0.4+JP18*0.6)),1)</f>
        <v>5.8</v>
      </c>
      <c r="JS18" s="323" t="str">
        <f t="shared" si="81"/>
        <v>5.8</v>
      </c>
      <c r="JT18" s="43" t="str">
        <f t="shared" ref="JT18" si="426">IF(JR18&gt;=8.5,"A",IF(JR18&gt;=8,"B+",IF(JR18&gt;=7,"B",IF(JR18&gt;=6.5,"C+",IF(JR18&gt;=5.5,"C",IF(JR18&gt;=5,"D+",IF(JR18&gt;=4,"D","F")))))))</f>
        <v>C</v>
      </c>
      <c r="JU18" s="44">
        <f t="shared" ref="JU18" si="427">IF(JT18="A",4,IF(JT18="B+",3.5,IF(JT18="B",3,IF(JT18="C+",2.5,IF(JT18="C",2,IF(JT18="D+",1.5,IF(JT18="D",1,0)))))))</f>
        <v>2</v>
      </c>
      <c r="JV18" s="44" t="str">
        <f t="shared" ref="JV18" si="428">TEXT(JU18,"0.0")</f>
        <v>2.0</v>
      </c>
      <c r="JW18" s="48">
        <v>1</v>
      </c>
      <c r="JX18" s="421">
        <v>1</v>
      </c>
      <c r="JY18" s="1167">
        <f t="shared" si="182"/>
        <v>6.7</v>
      </c>
      <c r="JZ18" s="22" t="str">
        <f t="shared" si="183"/>
        <v>C+</v>
      </c>
      <c r="KA18" s="20">
        <f t="shared" si="184"/>
        <v>2.5</v>
      </c>
      <c r="KB18" s="20" t="str">
        <f t="shared" si="185"/>
        <v>2.5</v>
      </c>
      <c r="KC18" s="743">
        <v>3</v>
      </c>
      <c r="KD18" s="416">
        <v>3</v>
      </c>
      <c r="KE18" s="570">
        <f t="shared" si="85"/>
        <v>24</v>
      </c>
      <c r="KF18" s="190">
        <f t="shared" si="86"/>
        <v>1.6458333333333333</v>
      </c>
      <c r="KG18" s="191" t="str">
        <f t="shared" ref="KG18" si="429">TEXT(KF18,"0.00")</f>
        <v>1.65</v>
      </c>
      <c r="KH18" s="945"/>
      <c r="KI18" s="572">
        <f t="shared" si="87"/>
        <v>54</v>
      </c>
      <c r="KJ18" s="190">
        <f t="shared" si="88"/>
        <v>1.7962962962962963</v>
      </c>
      <c r="KK18" s="191" t="str">
        <f t="shared" ref="KK18" si="430">TEXT(KJ18,"0.00")</f>
        <v>1.80</v>
      </c>
      <c r="KL18" s="594">
        <f t="shared" si="89"/>
        <v>24</v>
      </c>
      <c r="KM18" s="308">
        <f t="shared" si="90"/>
        <v>1.6458333333333333</v>
      </c>
      <c r="KN18" s="770">
        <f t="shared" si="91"/>
        <v>54</v>
      </c>
      <c r="KO18" s="771">
        <f t="shared" si="92"/>
        <v>1.7962962962962963</v>
      </c>
      <c r="KP18" s="49"/>
      <c r="KQ18" s="1045"/>
      <c r="KR18" s="815">
        <v>5</v>
      </c>
      <c r="KS18" s="485">
        <v>6</v>
      </c>
      <c r="KT18" s="485"/>
      <c r="KU18" s="816">
        <f t="shared" ref="KU18" si="431">ROUND((KR18*0.4+KS18*0.6),1)</f>
        <v>5.6</v>
      </c>
      <c r="KV18" s="817">
        <f t="shared" ref="KV18" si="432">ROUND(MAX((KR18*0.4+KS18*0.6),(KR18*0.4+KT18*0.6)),1)</f>
        <v>5.6</v>
      </c>
      <c r="KW18" s="1028" t="str">
        <f t="shared" si="192"/>
        <v>5.6</v>
      </c>
      <c r="KX18" s="818" t="str">
        <f t="shared" ref="KX18" si="433">IF(KV18&gt;=8.5,"A",IF(KV18&gt;=8,"B+",IF(KV18&gt;=7,"B",IF(KV18&gt;=6.5,"C+",IF(KV18&gt;=5.5,"C",IF(KV18&gt;=5,"D+",IF(KV18&gt;=4,"D","F")))))))</f>
        <v>C</v>
      </c>
      <c r="KY18" s="44">
        <f t="shared" ref="KY18" si="434">IF(KX18="A",4,IF(KX18="B+",3.5,IF(KX18="B",3,IF(KX18="C+",2.5,IF(KX18="C",2,IF(KX18="D+",1.5,IF(KX18="D",1,0)))))))</f>
        <v>2</v>
      </c>
      <c r="KZ18" s="44" t="str">
        <f t="shared" si="195"/>
        <v>2.0</v>
      </c>
      <c r="LA18" s="48">
        <v>2</v>
      </c>
      <c r="LB18" s="421">
        <v>2</v>
      </c>
      <c r="LC18" s="418">
        <v>7</v>
      </c>
      <c r="LD18" s="49">
        <v>5</v>
      </c>
      <c r="LE18" s="833"/>
      <c r="LF18" s="41">
        <f t="shared" si="196"/>
        <v>5.8</v>
      </c>
      <c r="LG18" s="42">
        <f t="shared" si="197"/>
        <v>5.8</v>
      </c>
      <c r="LH18" s="323" t="str">
        <f t="shared" si="198"/>
        <v>5.8</v>
      </c>
      <c r="LI18" s="43" t="str">
        <f t="shared" si="199"/>
        <v>C</v>
      </c>
      <c r="LJ18" s="44">
        <f t="shared" si="200"/>
        <v>2</v>
      </c>
      <c r="LK18" s="44" t="str">
        <f t="shared" si="201"/>
        <v>2.0</v>
      </c>
      <c r="LL18" s="48">
        <v>1</v>
      </c>
      <c r="LM18" s="421">
        <v>1</v>
      </c>
      <c r="LN18" s="1167">
        <f t="shared" si="202"/>
        <v>5.7</v>
      </c>
      <c r="LO18" s="22" t="str">
        <f t="shared" si="203"/>
        <v>C</v>
      </c>
      <c r="LP18" s="20">
        <f t="shared" si="204"/>
        <v>2</v>
      </c>
      <c r="LQ18" s="20" t="str">
        <f t="shared" si="205"/>
        <v>2.0</v>
      </c>
      <c r="LR18" s="743">
        <v>3</v>
      </c>
      <c r="LS18" s="416">
        <v>3</v>
      </c>
      <c r="LT18" s="418">
        <v>5</v>
      </c>
      <c r="LU18" s="49">
        <v>5</v>
      </c>
      <c r="LV18" s="49"/>
      <c r="LW18" s="41">
        <f t="shared" ref="LW18" si="435">ROUND((LT18*0.4+LU18*0.6),1)</f>
        <v>5</v>
      </c>
      <c r="LX18" s="42">
        <f t="shared" ref="LX18" si="436">ROUND(MAX((LT18*0.4+LU18*0.6),(LT18*0.4+LV18*0.6)),1)</f>
        <v>5</v>
      </c>
      <c r="LY18" s="1028" t="str">
        <f t="shared" si="208"/>
        <v>5.0</v>
      </c>
      <c r="LZ18" s="43" t="str">
        <f t="shared" si="209"/>
        <v>D+</v>
      </c>
      <c r="MA18" s="44">
        <f t="shared" si="210"/>
        <v>1.5</v>
      </c>
      <c r="MB18" s="44" t="str">
        <f t="shared" si="211"/>
        <v>1.5</v>
      </c>
      <c r="MC18" s="48">
        <v>2</v>
      </c>
      <c r="MD18" s="421">
        <v>2</v>
      </c>
      <c r="ME18" s="418">
        <v>6.2</v>
      </c>
      <c r="MF18" s="49">
        <v>4</v>
      </c>
      <c r="MG18" s="49"/>
      <c r="MH18" s="41">
        <f t="shared" ref="MH18" si="437">ROUND((ME18*0.4+MF18*0.6),1)</f>
        <v>4.9000000000000004</v>
      </c>
      <c r="MI18" s="42">
        <f t="shared" ref="MI18" si="438">ROUND(MAX((ME18*0.4+MF18*0.6),(ME18*0.4+MG18*0.6)),1)</f>
        <v>4.9000000000000004</v>
      </c>
      <c r="MJ18" s="1028" t="str">
        <f t="shared" si="214"/>
        <v>4.9</v>
      </c>
      <c r="MK18" s="43" t="str">
        <f t="shared" ref="MK18" si="439">IF(MI18&gt;=8.5,"A",IF(MI18&gt;=8,"B+",IF(MI18&gt;=7,"B",IF(MI18&gt;=6.5,"C+",IF(MI18&gt;=5.5,"C",IF(MI18&gt;=5,"D+",IF(MI18&gt;=4,"D","F")))))))</f>
        <v>D</v>
      </c>
      <c r="ML18" s="44">
        <f t="shared" ref="ML18" si="440">IF(MK18="A",4,IF(MK18="B+",3.5,IF(MK18="B",3,IF(MK18="C+",2.5,IF(MK18="C",2,IF(MK18="D+",1.5,IF(MK18="D",1,0)))))))</f>
        <v>1</v>
      </c>
      <c r="MM18" s="44" t="str">
        <f t="shared" ref="MM18" si="441">TEXT(ML18,"0.0")</f>
        <v>1.0</v>
      </c>
      <c r="MN18" s="48">
        <v>3</v>
      </c>
      <c r="MO18" s="421">
        <v>3</v>
      </c>
      <c r="MP18" s="661">
        <v>5</v>
      </c>
      <c r="MQ18" s="49">
        <v>9</v>
      </c>
      <c r="MR18" s="49"/>
      <c r="MS18" s="41">
        <f t="shared" si="218"/>
        <v>7.4</v>
      </c>
      <c r="MT18" s="42">
        <f t="shared" si="219"/>
        <v>7.4</v>
      </c>
      <c r="MU18" s="1028" t="str">
        <f t="shared" si="220"/>
        <v>7.4</v>
      </c>
      <c r="MV18" s="43" t="str">
        <f t="shared" si="221"/>
        <v>B</v>
      </c>
      <c r="MW18" s="44">
        <f t="shared" si="222"/>
        <v>3</v>
      </c>
      <c r="MX18" s="44" t="str">
        <f t="shared" si="223"/>
        <v>3.0</v>
      </c>
      <c r="MY18" s="48">
        <v>3</v>
      </c>
      <c r="MZ18" s="421">
        <v>3</v>
      </c>
      <c r="NA18" s="418">
        <v>6</v>
      </c>
      <c r="NB18" s="49">
        <v>6</v>
      </c>
      <c r="NC18" s="49"/>
      <c r="ND18" s="41">
        <f t="shared" ref="ND18" si="442">ROUND((NA18*0.4+NB18*0.6),1)</f>
        <v>6</v>
      </c>
      <c r="NE18" s="42">
        <f t="shared" ref="NE18" si="443">ROUND(MAX((NA18*0.4+NB18*0.6),(NA18*0.4+NC18*0.6)),1)</f>
        <v>6</v>
      </c>
      <c r="NF18" s="323" t="str">
        <f t="shared" si="226"/>
        <v>6.0</v>
      </c>
      <c r="NG18" s="43" t="str">
        <f t="shared" si="227"/>
        <v>C</v>
      </c>
      <c r="NH18" s="44">
        <f t="shared" si="228"/>
        <v>2</v>
      </c>
      <c r="NI18" s="44" t="str">
        <f t="shared" si="229"/>
        <v>2.0</v>
      </c>
      <c r="NJ18" s="48">
        <v>1</v>
      </c>
      <c r="NK18" s="421">
        <v>1</v>
      </c>
      <c r="NL18" s="1167">
        <f t="shared" si="230"/>
        <v>7</v>
      </c>
      <c r="NM18" s="22" t="str">
        <f t="shared" si="231"/>
        <v>B</v>
      </c>
      <c r="NN18" s="20">
        <f t="shared" si="232"/>
        <v>3</v>
      </c>
      <c r="NO18" s="20" t="str">
        <f t="shared" si="233"/>
        <v>3.0</v>
      </c>
      <c r="NP18" s="743">
        <v>4</v>
      </c>
      <c r="NQ18" s="416">
        <v>4</v>
      </c>
      <c r="NR18" s="418">
        <v>5.0999999999999996</v>
      </c>
      <c r="NS18" s="49">
        <v>6</v>
      </c>
      <c r="NT18" s="49"/>
      <c r="NU18" s="41">
        <f t="shared" ref="NU18" si="444">ROUND((NR18*0.4+NS18*0.6),1)</f>
        <v>5.6</v>
      </c>
      <c r="NV18" s="42">
        <f t="shared" ref="NV18" si="445">ROUND(MAX((NR18*0.4+NS18*0.6),(NR18*0.4+NT18*0.6)),1)</f>
        <v>5.6</v>
      </c>
      <c r="NW18" s="1028" t="str">
        <f t="shared" si="236"/>
        <v>5.6</v>
      </c>
      <c r="NX18" s="43" t="str">
        <f t="shared" ref="NX18" si="446">IF(NV18&gt;=8.5,"A",IF(NV18&gt;=8,"B+",IF(NV18&gt;=7,"B",IF(NV18&gt;=6.5,"C+",IF(NV18&gt;=5.5,"C",IF(NV18&gt;=5,"D+",IF(NV18&gt;=4,"D","F")))))))</f>
        <v>C</v>
      </c>
      <c r="NY18" s="44">
        <f t="shared" ref="NY18" si="447">IF(NX18="A",4,IF(NX18="B+",3.5,IF(NX18="B",3,IF(NX18="C+",2.5,IF(NX18="C",2,IF(NX18="D+",1.5,IF(NX18="D",1,0)))))))</f>
        <v>2</v>
      </c>
      <c r="NZ18" s="44" t="str">
        <f t="shared" ref="NZ18" si="448">TEXT(NY18,"0.0")</f>
        <v>2.0</v>
      </c>
      <c r="OA18" s="48">
        <v>4</v>
      </c>
      <c r="OB18" s="421">
        <v>4</v>
      </c>
      <c r="OC18" s="791">
        <v>6</v>
      </c>
      <c r="OD18" s="792"/>
      <c r="OE18" s="827">
        <v>5</v>
      </c>
      <c r="OF18" s="41">
        <f t="shared" si="240"/>
        <v>2.4</v>
      </c>
      <c r="OG18" s="42">
        <f t="shared" si="241"/>
        <v>5.4</v>
      </c>
      <c r="OH18" s="1046" t="str">
        <f t="shared" si="242"/>
        <v>5.4</v>
      </c>
      <c r="OI18" s="43" t="str">
        <f t="shared" si="243"/>
        <v>D+</v>
      </c>
      <c r="OJ18" s="20">
        <f t="shared" si="244"/>
        <v>1.5</v>
      </c>
      <c r="OK18" s="44" t="str">
        <f t="shared" si="245"/>
        <v>1.5</v>
      </c>
      <c r="OL18" s="48">
        <v>1</v>
      </c>
      <c r="OM18" s="618">
        <v>1</v>
      </c>
      <c r="ON18" s="1175">
        <f t="shared" si="246"/>
        <v>5.5</v>
      </c>
      <c r="OO18" s="22" t="str">
        <f t="shared" si="247"/>
        <v>C</v>
      </c>
      <c r="OP18" s="20">
        <f t="shared" si="248"/>
        <v>2</v>
      </c>
      <c r="OQ18" s="20" t="str">
        <f t="shared" si="249"/>
        <v>2.0</v>
      </c>
      <c r="OR18" s="743">
        <v>5</v>
      </c>
      <c r="OS18" s="97">
        <v>5</v>
      </c>
      <c r="OT18" s="1172">
        <f t="shared" si="93"/>
        <v>17</v>
      </c>
      <c r="OU18" s="293">
        <f t="shared" si="94"/>
        <v>1.911764705882353</v>
      </c>
      <c r="OV18" s="294" t="str">
        <f t="shared" si="250"/>
        <v>1.91</v>
      </c>
      <c r="OW18" s="49" t="str">
        <f t="shared" si="251"/>
        <v>Lên lớp</v>
      </c>
      <c r="OX18" s="529">
        <f t="shared" si="95"/>
        <v>71</v>
      </c>
      <c r="OY18" s="293">
        <f t="shared" si="96"/>
        <v>1.823943661971831</v>
      </c>
      <c r="OZ18" s="294" t="str">
        <f t="shared" si="252"/>
        <v>1.82</v>
      </c>
      <c r="PA18" s="300">
        <f t="shared" si="97"/>
        <v>17</v>
      </c>
      <c r="PB18" s="694">
        <f t="shared" si="98"/>
        <v>1.911764705882353</v>
      </c>
      <c r="PC18" s="691">
        <f t="shared" si="99"/>
        <v>71</v>
      </c>
      <c r="PD18" s="1031">
        <f t="shared" si="100"/>
        <v>5.6521126760563378</v>
      </c>
      <c r="PE18" s="802">
        <f t="shared" si="101"/>
        <v>1.823943661971831</v>
      </c>
      <c r="PF18" s="49" t="str">
        <f t="shared" si="253"/>
        <v>Lên lớp</v>
      </c>
      <c r="PG18" s="207"/>
      <c r="PH18" s="1021">
        <v>8</v>
      </c>
      <c r="PI18" s="1075">
        <v>8</v>
      </c>
      <c r="PJ18" s="1075"/>
      <c r="PK18" s="816">
        <f t="shared" si="254"/>
        <v>8</v>
      </c>
      <c r="PL18" s="817">
        <f t="shared" si="255"/>
        <v>8</v>
      </c>
      <c r="PM18" s="1077" t="str">
        <f t="shared" si="256"/>
        <v>8.0</v>
      </c>
      <c r="PN18" s="818" t="str">
        <f t="shared" si="257"/>
        <v>B+</v>
      </c>
      <c r="PO18" s="1076">
        <f t="shared" si="258"/>
        <v>3.5</v>
      </c>
      <c r="PP18" s="1076" t="str">
        <f t="shared" si="259"/>
        <v>3.5</v>
      </c>
      <c r="PQ18" s="46">
        <v>4</v>
      </c>
      <c r="PR18" s="416">
        <v>4</v>
      </c>
      <c r="PS18" s="791">
        <v>8</v>
      </c>
      <c r="PT18" s="945"/>
      <c r="PU18" s="945">
        <v>5</v>
      </c>
      <c r="PV18" s="41">
        <f t="shared" si="260"/>
        <v>3.2</v>
      </c>
      <c r="PW18" s="42">
        <f t="shared" si="261"/>
        <v>6.2</v>
      </c>
      <c r="PX18" s="1028" t="str">
        <f t="shared" si="262"/>
        <v>6.2</v>
      </c>
      <c r="PY18" s="43" t="str">
        <f t="shared" si="263"/>
        <v>C</v>
      </c>
      <c r="PZ18" s="44">
        <f t="shared" si="264"/>
        <v>2</v>
      </c>
      <c r="QA18" s="44" t="str">
        <f t="shared" si="265"/>
        <v>2.0</v>
      </c>
      <c r="QB18" s="48">
        <v>2</v>
      </c>
      <c r="QC18" s="421">
        <v>2</v>
      </c>
      <c r="QD18" s="791">
        <v>7</v>
      </c>
      <c r="QE18" s="827">
        <v>2</v>
      </c>
      <c r="QF18" s="612"/>
      <c r="QG18" s="41">
        <f t="shared" si="266"/>
        <v>4</v>
      </c>
      <c r="QH18" s="42">
        <f t="shared" si="267"/>
        <v>4</v>
      </c>
      <c r="QI18" s="1028" t="str">
        <f t="shared" si="268"/>
        <v>4.0</v>
      </c>
      <c r="QJ18" s="43" t="str">
        <f t="shared" si="269"/>
        <v>D</v>
      </c>
      <c r="QK18" s="44">
        <f t="shared" si="270"/>
        <v>1</v>
      </c>
      <c r="QL18" s="44" t="str">
        <f t="shared" si="271"/>
        <v>1.0</v>
      </c>
      <c r="QM18" s="48">
        <v>2</v>
      </c>
      <c r="QN18" s="658">
        <v>2</v>
      </c>
      <c r="QO18" s="791">
        <v>6</v>
      </c>
      <c r="QP18" s="945">
        <v>5</v>
      </c>
      <c r="QQ18" s="49"/>
      <c r="QR18" s="41">
        <f t="shared" si="272"/>
        <v>5.4</v>
      </c>
      <c r="QS18" s="42">
        <f t="shared" si="273"/>
        <v>5.4</v>
      </c>
      <c r="QT18" s="1028" t="str">
        <f t="shared" si="274"/>
        <v>5.4</v>
      </c>
      <c r="QU18" s="43" t="str">
        <f t="shared" si="275"/>
        <v>D+</v>
      </c>
      <c r="QV18" s="44">
        <f t="shared" si="276"/>
        <v>1.5</v>
      </c>
      <c r="QW18" s="44" t="str">
        <f t="shared" si="277"/>
        <v>1.5</v>
      </c>
      <c r="QX18" s="48">
        <v>2</v>
      </c>
      <c r="QY18" s="421">
        <v>2</v>
      </c>
      <c r="QZ18" s="418">
        <v>5.5</v>
      </c>
      <c r="RA18" s="612"/>
      <c r="RB18" s="612">
        <v>5</v>
      </c>
      <c r="RC18" s="41">
        <f t="shared" si="278"/>
        <v>2.2000000000000002</v>
      </c>
      <c r="RD18" s="42">
        <f t="shared" si="279"/>
        <v>5.2</v>
      </c>
      <c r="RE18" s="1046" t="str">
        <f t="shared" si="280"/>
        <v>5.2</v>
      </c>
      <c r="RF18" s="43" t="str">
        <f t="shared" si="281"/>
        <v>D+</v>
      </c>
      <c r="RG18" s="44">
        <f t="shared" si="282"/>
        <v>1.5</v>
      </c>
      <c r="RH18" s="44" t="str">
        <f t="shared" si="283"/>
        <v>1.5</v>
      </c>
      <c r="RI18" s="48">
        <v>2</v>
      </c>
      <c r="RJ18" s="421">
        <v>2</v>
      </c>
      <c r="RK18" s="661">
        <v>5.5</v>
      </c>
      <c r="RL18" s="49">
        <v>5</v>
      </c>
      <c r="RM18" s="49"/>
      <c r="RN18" s="41">
        <f t="shared" si="284"/>
        <v>5.2</v>
      </c>
      <c r="RO18" s="42">
        <f t="shared" si="285"/>
        <v>5.2</v>
      </c>
      <c r="RP18" s="1046" t="str">
        <f t="shared" si="286"/>
        <v>5.2</v>
      </c>
      <c r="RQ18" s="43" t="str">
        <f t="shared" si="287"/>
        <v>D+</v>
      </c>
      <c r="RR18" s="44">
        <f t="shared" si="288"/>
        <v>1.5</v>
      </c>
      <c r="RS18" s="44" t="str">
        <f t="shared" si="289"/>
        <v>1.5</v>
      </c>
      <c r="RT18" s="48">
        <v>2</v>
      </c>
      <c r="RU18" s="421">
        <v>2</v>
      </c>
      <c r="RV18" s="418">
        <v>6</v>
      </c>
      <c r="RW18" s="612">
        <v>6</v>
      </c>
      <c r="RX18" s="612"/>
      <c r="RY18" s="41">
        <f t="shared" si="290"/>
        <v>6</v>
      </c>
      <c r="RZ18" s="42">
        <f t="shared" si="291"/>
        <v>6</v>
      </c>
      <c r="SA18" s="1046" t="str">
        <f t="shared" si="292"/>
        <v>6.0</v>
      </c>
      <c r="SB18" s="43" t="str">
        <f t="shared" si="293"/>
        <v>C</v>
      </c>
      <c r="SC18" s="44">
        <f t="shared" si="294"/>
        <v>2</v>
      </c>
      <c r="SD18" s="44" t="str">
        <f t="shared" si="295"/>
        <v>2.0</v>
      </c>
      <c r="SE18" s="48">
        <v>4</v>
      </c>
      <c r="SF18" s="421">
        <v>4</v>
      </c>
      <c r="SG18" s="516">
        <f t="shared" si="296"/>
        <v>18</v>
      </c>
      <c r="SH18" s="293">
        <f t="shared" si="297"/>
        <v>2.0555555555555554</v>
      </c>
      <c r="SI18" s="294" t="str">
        <f t="shared" si="298"/>
        <v>2.06</v>
      </c>
      <c r="SJ18" s="49" t="str">
        <f t="shared" si="299"/>
        <v>Lên lớp</v>
      </c>
      <c r="SK18" s="529">
        <f t="shared" si="300"/>
        <v>89</v>
      </c>
      <c r="SL18" s="293">
        <f t="shared" si="102"/>
        <v>1.8707865168539326</v>
      </c>
      <c r="SM18" s="294" t="str">
        <f t="shared" si="301"/>
        <v>1.87</v>
      </c>
      <c r="SN18" s="300">
        <f t="shared" si="302"/>
        <v>18</v>
      </c>
      <c r="SO18" s="1106">
        <f t="shared" si="303"/>
        <v>6</v>
      </c>
      <c r="SP18" s="694">
        <f t="shared" si="304"/>
        <v>2.0555555555555554</v>
      </c>
      <c r="SQ18" s="691">
        <f t="shared" si="305"/>
        <v>89</v>
      </c>
      <c r="SR18" s="1108">
        <f t="shared" si="306"/>
        <v>5.7224719101123593</v>
      </c>
      <c r="SS18" s="697">
        <f t="shared" si="307"/>
        <v>1.8707865168539326</v>
      </c>
      <c r="ST18" s="49" t="str">
        <f t="shared" si="308"/>
        <v>Lên lớp</v>
      </c>
      <c r="SU18" s="1003"/>
      <c r="SV18" s="585">
        <v>7</v>
      </c>
      <c r="SW18" s="588">
        <v>7.5</v>
      </c>
      <c r="SX18" s="1183">
        <f t="shared" si="309"/>
        <v>7.3</v>
      </c>
      <c r="SY18" s="337">
        <v>6.5</v>
      </c>
      <c r="SZ18" s="1145">
        <f t="shared" si="310"/>
        <v>6.8</v>
      </c>
      <c r="TA18" s="1189" t="str">
        <f t="shared" si="311"/>
        <v>6.8</v>
      </c>
      <c r="TB18" s="1147" t="str">
        <f t="shared" si="312"/>
        <v>C+</v>
      </c>
      <c r="TC18" s="1149">
        <f t="shared" si="313"/>
        <v>2.5</v>
      </c>
      <c r="TD18" s="1149" t="str">
        <f t="shared" si="314"/>
        <v>2.5</v>
      </c>
      <c r="TE18" s="1151">
        <v>5</v>
      </c>
      <c r="TF18" s="416">
        <v>5</v>
      </c>
      <c r="TG18" s="289">
        <f t="shared" si="315"/>
        <v>5</v>
      </c>
      <c r="TH18" s="35">
        <f t="shared" si="316"/>
        <v>2.5</v>
      </c>
      <c r="TI18" s="36" t="str">
        <f t="shared" si="317"/>
        <v>2.50</v>
      </c>
      <c r="TJ18" s="1163" t="str">
        <f t="shared" si="318"/>
        <v>Lên lớp</v>
      </c>
      <c r="TK18" s="290">
        <f t="shared" si="319"/>
        <v>5</v>
      </c>
      <c r="TL18" s="291">
        <f xml:space="preserve"> (TC18*TF18)/TK18</f>
        <v>2.5</v>
      </c>
    </row>
    <row r="19" spans="1:532" s="752" customFormat="1" ht="18">
      <c r="A19" s="745">
        <v>21</v>
      </c>
      <c r="B19" s="1212" t="s">
        <v>893</v>
      </c>
      <c r="C19" s="1213" t="s">
        <v>892</v>
      </c>
      <c r="D19" s="1214" t="s">
        <v>107</v>
      </c>
      <c r="E19" s="1215" t="s">
        <v>894</v>
      </c>
      <c r="F19" s="835" t="s">
        <v>1115</v>
      </c>
      <c r="G19" s="836" t="s">
        <v>895</v>
      </c>
      <c r="H19" s="834" t="s">
        <v>8</v>
      </c>
      <c r="I19" s="837" t="s">
        <v>896</v>
      </c>
      <c r="J19" s="845">
        <v>6.3</v>
      </c>
      <c r="K19" s="1039" t="str">
        <f t="shared" ref="K19" si="449">TEXT(J19,"0.0")</f>
        <v>6.3</v>
      </c>
      <c r="L19" s="736" t="str">
        <f t="shared" ref="L19" si="450">IF(J19&gt;=8.5,"A",IF(J19&gt;=8,"B+",IF(J19&gt;=7,"B",IF(J19&gt;=6.5,"C+",IF(J19&gt;=5.5,"C",IF(J19&gt;=5,"D+",IF(J19&gt;=4,"D","F")))))))</f>
        <v>C</v>
      </c>
      <c r="M19" s="737">
        <f t="shared" ref="M19" si="451">IF(L19="A",4,IF(L19="B+",3.5,IF(L19="B",3,IF(L19="C+",2.5,IF(L19="C",2,IF(L19="D+",1.5,IF(L19="D",1,0)))))))</f>
        <v>2</v>
      </c>
      <c r="N19" s="914">
        <v>7</v>
      </c>
      <c r="O19" s="1039" t="str">
        <f t="shared" ref="O19" si="452">TEXT(N19,"0.0")</f>
        <v>7.0</v>
      </c>
      <c r="P19" s="736" t="str">
        <f t="shared" ref="P19" si="453">IF(N19&gt;=8.5,"A",IF(N19&gt;=8,"B+",IF(N19&gt;=7,"B",IF(N19&gt;=6.5,"C+",IF(N19&gt;=5.5,"C",IF(N19&gt;=5,"D+",IF(N19&gt;=4,"D","F")))))))</f>
        <v>B</v>
      </c>
      <c r="Q19" s="737">
        <f t="shared" ref="Q19" si="454">IF(P19="A",4,IF(P19="B+",3.5,IF(P19="B",3,IF(P19="C+",2.5,IF(P19="C",2,IF(P19="D+",1.5,IF(P19="D",1,0)))))))</f>
        <v>3</v>
      </c>
      <c r="R19" s="854">
        <v>8</v>
      </c>
      <c r="S19" s="853">
        <v>8</v>
      </c>
      <c r="T19" s="846"/>
      <c r="U19" s="854">
        <f>ROUND((R19*0.4+S19*0.6),1)</f>
        <v>8</v>
      </c>
      <c r="V19" s="737">
        <f>ROUND(MAX((R19*0.4+S19*0.6),(R19*0.4+T19*0.6)),1)</f>
        <v>8</v>
      </c>
      <c r="W19" s="1039" t="str">
        <f t="shared" si="6"/>
        <v>8.0</v>
      </c>
      <c r="X19" s="736" t="str">
        <f>IF(V19&gt;=8.5,"A",IF(V19&gt;=8,"B+",IF(V19&gt;=7,"B",IF(V19&gt;=6.5,"C+",IF(V19&gt;=5.5,"C",IF(V19&gt;=5,"D+",IF(V19&gt;=4,"D","F")))))))</f>
        <v>B+</v>
      </c>
      <c r="Y19" s="915">
        <f>IF(X19="A",4,IF(X19="B+",3.5,IF(X19="B",3,IF(X19="C+",2.5,IF(X19="C",2,IF(X19="D+",1.5,IF(X19="D",1,0)))))))</f>
        <v>3.5</v>
      </c>
      <c r="Z19" s="737" t="str">
        <f>TEXT(Y19,"0.0")</f>
        <v>3.5</v>
      </c>
      <c r="AA19" s="855">
        <v>2</v>
      </c>
      <c r="AB19" s="855">
        <v>2</v>
      </c>
      <c r="AC19" s="853">
        <v>7.7</v>
      </c>
      <c r="AD19" s="853">
        <v>8</v>
      </c>
      <c r="AE19" s="846"/>
      <c r="AF19" s="854">
        <f>ROUND((AC19*0.4+AD19*0.6),1)</f>
        <v>7.9</v>
      </c>
      <c r="AG19" s="737">
        <f>ROUND(MAX((AC19*0.4+AD19*0.6),(AC19*0.4+AE19*0.6)),1)</f>
        <v>7.9</v>
      </c>
      <c r="AH19" s="327" t="str">
        <f t="shared" si="12"/>
        <v>7.9</v>
      </c>
      <c r="AI19" s="736" t="str">
        <f>IF(AG19&gt;=8.5,"A",IF(AG19&gt;=8,"B+",IF(AG19&gt;=7,"B",IF(AG19&gt;=6.5,"C+",IF(AG19&gt;=5.5,"C",IF(AG19&gt;=5,"D+",IF(AG19&gt;=4,"D","F")))))))</f>
        <v>B</v>
      </c>
      <c r="AJ19" s="737">
        <f>IF(AI19="A",4,IF(AI19="B+",3.5,IF(AI19="B",3,IF(AI19="C+",2.5,IF(AI19="C",2,IF(AI19="D+",1.5,IF(AI19="D",1,0)))))))</f>
        <v>3</v>
      </c>
      <c r="AK19" s="737" t="str">
        <f>TEXT(AJ19,"0.0")</f>
        <v>3.0</v>
      </c>
      <c r="AL19" s="855">
        <v>3</v>
      </c>
      <c r="AM19" s="855">
        <v>3</v>
      </c>
      <c r="AN19" s="845">
        <v>5.6</v>
      </c>
      <c r="AO19" s="845">
        <v>5</v>
      </c>
      <c r="AP19" s="846"/>
      <c r="AQ19" s="854">
        <f>ROUND((AN19*0.4+AO19*0.6),1)</f>
        <v>5.2</v>
      </c>
      <c r="AR19" s="737">
        <f>ROUND(MAX((AN19*0.4+AO19*0.6),(AN19*0.4+AP19*0.6)),1)</f>
        <v>5.2</v>
      </c>
      <c r="AS19" s="327" t="str">
        <f t="shared" si="105"/>
        <v>5.2</v>
      </c>
      <c r="AT19" s="736" t="str">
        <f>IF(AR19&gt;=8.5,"A",IF(AR19&gt;=8,"B+",IF(AR19&gt;=7,"B",IF(AR19&gt;=6.5,"C+",IF(AR19&gt;=5.5,"C",IF(AR19&gt;=5,"D+",IF(AR19&gt;=4,"D","F")))))))</f>
        <v>D+</v>
      </c>
      <c r="AU19" s="737">
        <f>IF(AT19="A",4,IF(AT19="B+",3.5,IF(AT19="B",3,IF(AT19="C+",2.5,IF(AT19="C",2,IF(AT19="D+",1.5,IF(AT19="D",1,0)))))))</f>
        <v>1.5</v>
      </c>
      <c r="AV19" s="737" t="str">
        <f>TEXT(AU19,"0.0")</f>
        <v>1.5</v>
      </c>
      <c r="AW19" s="855">
        <v>3</v>
      </c>
      <c r="AX19" s="855">
        <v>3</v>
      </c>
      <c r="AY19" s="853">
        <v>7.1</v>
      </c>
      <c r="AZ19" s="853">
        <v>6</v>
      </c>
      <c r="BA19" s="846"/>
      <c r="BB19" s="854">
        <f>ROUND((AY19*0.4+AZ19*0.6),1)</f>
        <v>6.4</v>
      </c>
      <c r="BC19" s="737">
        <f>ROUND(MAX((AY19*0.4+AZ19*0.6),(AY19*0.4+BA19*0.6)),1)</f>
        <v>6.4</v>
      </c>
      <c r="BD19" s="327" t="str">
        <f t="shared" si="23"/>
        <v>6.4</v>
      </c>
      <c r="BE19" s="736" t="str">
        <f>IF(BC19&gt;=8.5,"A",IF(BC19&gt;=8,"B+",IF(BC19&gt;=7,"B",IF(BC19&gt;=6.5,"C+",IF(BC19&gt;=5.5,"C",IF(BC19&gt;=5,"D+",IF(BC19&gt;=4,"D","F")))))))</f>
        <v>C</v>
      </c>
      <c r="BF19" s="737">
        <f>IF(BE19="A",4,IF(BE19="B+",3.5,IF(BE19="B",3,IF(BE19="C+",2.5,IF(BE19="C",2,IF(BE19="D+",1.5,IF(BE19="D",1,0)))))))</f>
        <v>2</v>
      </c>
      <c r="BG19" s="737" t="str">
        <f>TEXT(BF19,"0.0")</f>
        <v>2.0</v>
      </c>
      <c r="BH19" s="855">
        <v>3</v>
      </c>
      <c r="BI19" s="907">
        <v>3</v>
      </c>
      <c r="BJ19" s="1118">
        <v>7.1</v>
      </c>
      <c r="BK19" s="853">
        <v>9</v>
      </c>
      <c r="BL19" s="846"/>
      <c r="BM19" s="854">
        <f>ROUND((BJ19*0.4+BK19*0.6),1)</f>
        <v>8.1999999999999993</v>
      </c>
      <c r="BN19" s="737">
        <f>ROUND(MAX((BJ19*0.4+BK19*0.6),(BJ19*0.4+BL19*0.6)),1)</f>
        <v>8.1999999999999993</v>
      </c>
      <c r="BO19" s="327" t="str">
        <f t="shared" si="29"/>
        <v>8.2</v>
      </c>
      <c r="BP19" s="736" t="str">
        <f>IF(BN19&gt;=8.5,"A",IF(BN19&gt;=8,"B+",IF(BN19&gt;=7,"B",IF(BN19&gt;=6.5,"C+",IF(BN19&gt;=5.5,"C",IF(BN19&gt;=5,"D+",IF(BN19&gt;=4,"D","F")))))))</f>
        <v>B+</v>
      </c>
      <c r="BQ19" s="737">
        <f>IF(BP19="A",4,IF(BP19="B+",3.5,IF(BP19="B",3,IF(BP19="C+",2.5,IF(BP19="C",2,IF(BP19="D+",1.5,IF(BP19="D",1,0)))))))</f>
        <v>3.5</v>
      </c>
      <c r="BR19" s="737" t="str">
        <f>TEXT(BQ19,"0.0")</f>
        <v>3.5</v>
      </c>
      <c r="BS19" s="855">
        <v>5</v>
      </c>
      <c r="BT19" s="907">
        <v>5</v>
      </c>
      <c r="BU19" s="838">
        <f>AA19+AL19+AW19+BH19+BS19</f>
        <v>16</v>
      </c>
      <c r="BV19" s="839">
        <f>(Y19*AA19+AJ19*AL19+AU19*AW19+BF19*BH19+BQ19*BS19)/BU19</f>
        <v>2.75</v>
      </c>
      <c r="BW19" s="840" t="str">
        <f t="shared" ref="BW19" si="455">TEXT(BV19,"0.00")</f>
        <v>2.75</v>
      </c>
      <c r="BX19" s="49" t="str">
        <f t="shared" ref="BX19" si="456">IF(AND(BV19&lt;0.8),"Cảnh báo KQHT","Lên lớp")</f>
        <v>Lên lớp</v>
      </c>
      <c r="BY19" s="841">
        <f>AB19+AM19+AX19+BI19+BT19</f>
        <v>16</v>
      </c>
      <c r="BZ19" s="595">
        <f xml:space="preserve"> (Y19*AB19+AJ19*AM19+AU19*AX19+BF19*BI19+BQ19*BT19)/BY19</f>
        <v>2.75</v>
      </c>
      <c r="CA19" s="283" t="str">
        <f t="shared" ref="CA19" si="457">IF(AND(BZ19&lt;1.2),"Cảnh báo KQHT","Lên lớp")</f>
        <v>Lên lớp</v>
      </c>
      <c r="CC19" s="884">
        <v>8</v>
      </c>
      <c r="CD19" s="845">
        <v>7.3</v>
      </c>
      <c r="CE19" s="846"/>
      <c r="CF19" s="854">
        <f t="shared" ref="CF19" si="458">ROUND((CC19*0.4+CD19*0.6),1)</f>
        <v>7.6</v>
      </c>
      <c r="CG19" s="737">
        <f t="shared" ref="CG19" si="459">ROUND(MAX((CC19*0.4+CD19*0.6),(CC19*0.4+CE19*0.6)),1)</f>
        <v>7.6</v>
      </c>
      <c r="CH19" s="323" t="str">
        <f t="shared" si="42"/>
        <v>7.6</v>
      </c>
      <c r="CI19" s="736" t="str">
        <f t="shared" ref="CI19" si="460">IF(CG19&gt;=8.5,"A",IF(CG19&gt;=8,"B+",IF(CG19&gt;=7,"B",IF(CG19&gt;=6.5,"C+",IF(CG19&gt;=5.5,"C",IF(CG19&gt;=5,"D+",IF(CG19&gt;=4,"D","F")))))))</f>
        <v>B</v>
      </c>
      <c r="CJ19" s="737">
        <f t="shared" ref="CJ19" si="461">IF(CI19="A",4,IF(CI19="B+",3.5,IF(CI19="B",3,IF(CI19="C+",2.5,IF(CI19="C",2,IF(CI19="D+",1.5,IF(CI19="D",1,0)))))))</f>
        <v>3</v>
      </c>
      <c r="CK19" s="737" t="str">
        <f t="shared" ref="CK19" si="462">TEXT(CJ19,"0.0")</f>
        <v>3.0</v>
      </c>
      <c r="CL19" s="855">
        <v>2</v>
      </c>
      <c r="CM19" s="856">
        <v>2</v>
      </c>
      <c r="CN19" s="1154">
        <v>5.4</v>
      </c>
      <c r="CO19" s="1155">
        <v>6</v>
      </c>
      <c r="CP19" s="1156"/>
      <c r="CQ19" s="854">
        <f t="shared" ref="CQ19" si="463">ROUND((CN19*0.4+CO19*0.6),1)</f>
        <v>5.8</v>
      </c>
      <c r="CR19" s="737">
        <f t="shared" ref="CR19" si="464">ROUND(MAX((CN19*0.4+CO19*0.6),(CN19*0.4+CP19*0.6)),1)</f>
        <v>5.8</v>
      </c>
      <c r="CS19" s="323" t="str">
        <f t="shared" si="48"/>
        <v>5.8</v>
      </c>
      <c r="CT19" s="736" t="str">
        <f t="shared" ref="CT19" si="465">IF(CR19&gt;=8.5,"A",IF(CR19&gt;=8,"B+",IF(CR19&gt;=7,"B",IF(CR19&gt;=6.5,"C+",IF(CR19&gt;=5.5,"C",IF(CR19&gt;=5,"D+",IF(CR19&gt;=4,"D","F")))))))</f>
        <v>C</v>
      </c>
      <c r="CU19" s="737">
        <f t="shared" ref="CU19" si="466">IF(CT19="A",4,IF(CT19="B+",3.5,IF(CT19="B",3,IF(CT19="C+",2.5,IF(CT19="C",2,IF(CT19="D+",1.5,IF(CT19="D",1,0)))))))</f>
        <v>2</v>
      </c>
      <c r="CV19" s="737" t="str">
        <f t="shared" ref="CV19" si="467">TEXT(CU19,"0.0")</f>
        <v>2.0</v>
      </c>
      <c r="CW19" s="855">
        <v>4</v>
      </c>
      <c r="CX19" s="856">
        <v>4</v>
      </c>
      <c r="CY19" s="1117">
        <v>7</v>
      </c>
      <c r="CZ19" s="845">
        <v>7</v>
      </c>
      <c r="DA19" s="846"/>
      <c r="DB19" s="41">
        <f t="shared" ref="DB19" si="468">ROUND((CY19*0.4+CZ19*0.6),1)</f>
        <v>7</v>
      </c>
      <c r="DC19" s="42">
        <f t="shared" ref="DC19" si="469">ROUND(MAX((CY19*0.4+CZ19*0.6),(CY19*0.4+DA19*0.6)),1)</f>
        <v>7</v>
      </c>
      <c r="DD19" s="323" t="str">
        <f t="shared" ref="DD19" si="470">TEXT(DC19,"0.0")</f>
        <v>7.0</v>
      </c>
      <c r="DE19" s="43" t="str">
        <f t="shared" ref="DE19" si="471">IF(DC19&gt;=8.5,"A",IF(DC19&gt;=8,"B+",IF(DC19&gt;=7,"B",IF(DC19&gt;=6.5,"C+",IF(DC19&gt;=5.5,"C",IF(DC19&gt;=5,"D+",IF(DC19&gt;=4,"D","F")))))))</f>
        <v>B</v>
      </c>
      <c r="DF19" s="44">
        <f t="shared" ref="DF19" si="472">IF(DE19="A",4,IF(DE19="B+",3.5,IF(DE19="B",3,IF(DE19="C+",2.5,IF(DE19="C",2,IF(DE19="D+",1.5,IF(DE19="D",1,0)))))))</f>
        <v>3</v>
      </c>
      <c r="DG19" s="44" t="str">
        <f t="shared" ref="DG19" si="473">TEXT(DF19,"0.0")</f>
        <v>3.0</v>
      </c>
      <c r="DH19" s="48">
        <v>3</v>
      </c>
      <c r="DI19" s="421">
        <v>3</v>
      </c>
      <c r="DJ19" s="854">
        <v>6.6</v>
      </c>
      <c r="DK19" s="853">
        <v>6</v>
      </c>
      <c r="DL19" s="846"/>
      <c r="DM19" s="854">
        <f t="shared" ref="DM19" si="474">ROUND((DJ19*0.4+DK19*0.6),1)</f>
        <v>6.2</v>
      </c>
      <c r="DN19" s="737">
        <f t="shared" ref="DN19" si="475">ROUND(MAX((DJ19*0.4+DK19*0.6),(DJ19*0.4+DL19*0.6)),1)</f>
        <v>6.2</v>
      </c>
      <c r="DO19" s="1046" t="str">
        <f t="shared" si="352"/>
        <v>6.2</v>
      </c>
      <c r="DP19" s="736" t="str">
        <f t="shared" ref="DP19" si="476">IF(DN19&gt;=8.5,"A",IF(DN19&gt;=8,"B+",IF(DN19&gt;=7,"B",IF(DN19&gt;=6.5,"C+",IF(DN19&gt;=5.5,"C",IF(DN19&gt;=5,"D+",IF(DN19&gt;=4,"D","F")))))))</f>
        <v>C</v>
      </c>
      <c r="DQ19" s="737">
        <f t="shared" ref="DQ19" si="477">IF(DP19="A",4,IF(DP19="B+",3.5,IF(DP19="B",3,IF(DP19="C+",2.5,IF(DP19="C",2,IF(DP19="D+",1.5,IF(DP19="D",1,0)))))))</f>
        <v>2</v>
      </c>
      <c r="DR19" s="737" t="str">
        <f t="shared" ref="DR19" si="478">TEXT(DQ19,"0.0")</f>
        <v>2.0</v>
      </c>
      <c r="DS19" s="855">
        <v>3</v>
      </c>
      <c r="DT19" s="856">
        <v>3</v>
      </c>
      <c r="DU19" s="1117">
        <v>7.3</v>
      </c>
      <c r="DV19" s="845">
        <v>5</v>
      </c>
      <c r="DW19" s="846"/>
      <c r="DX19" s="854">
        <f t="shared" ref="DX19" si="479">ROUND((DU19*0.4+DV19*0.6),1)</f>
        <v>5.9</v>
      </c>
      <c r="DY19" s="737">
        <f t="shared" ref="DY19" si="480">ROUND(MAX((DU19*0.4+DV19*0.6),(DU19*0.4+DW19*0.6)),1)</f>
        <v>5.9</v>
      </c>
      <c r="DZ19" s="323" t="str">
        <f t="shared" si="66"/>
        <v>5.9</v>
      </c>
      <c r="EA19" s="736" t="str">
        <f t="shared" ref="EA19" si="481">IF(DY19&gt;=8.5,"A",IF(DY19&gt;=8,"B+",IF(DY19&gt;=7,"B",IF(DY19&gt;=6.5,"C+",IF(DY19&gt;=5.5,"C",IF(DY19&gt;=5,"D+",IF(DY19&gt;=4,"D","F")))))))</f>
        <v>C</v>
      </c>
      <c r="EB19" s="737">
        <f t="shared" ref="EB19" si="482">IF(EA19="A",4,IF(EA19="B+",3.5,IF(EA19="B",3,IF(EA19="C+",2.5,IF(EA19="C",2,IF(EA19="D+",1.5,IF(EA19="D",1,0)))))))</f>
        <v>2</v>
      </c>
      <c r="EC19" s="737" t="str">
        <f t="shared" ref="EC19" si="483">TEXT(EB19,"0.0")</f>
        <v>2.0</v>
      </c>
      <c r="ED19" s="855">
        <v>3</v>
      </c>
      <c r="EE19" s="856">
        <v>3</v>
      </c>
      <c r="EF19" s="1117">
        <v>6.5</v>
      </c>
      <c r="EG19" s="845">
        <v>4</v>
      </c>
      <c r="EH19" s="846"/>
      <c r="EI19" s="854">
        <f t="shared" ref="EI19" si="484">ROUND((EF19*0.4+EG19*0.6),1)</f>
        <v>5</v>
      </c>
      <c r="EJ19" s="737">
        <f t="shared" ref="EJ19" si="485">ROUND(MAX((EF19*0.4+EG19*0.6),(EF19*0.4+EH19*0.6)),1)</f>
        <v>5</v>
      </c>
      <c r="EK19" s="323" t="str">
        <f t="shared" si="106"/>
        <v>5.0</v>
      </c>
      <c r="EL19" s="736" t="str">
        <f t="shared" ref="EL19" si="486">IF(EJ19&gt;=8.5,"A",IF(EJ19&gt;=8,"B+",IF(EJ19&gt;=7,"B",IF(EJ19&gt;=6.5,"C+",IF(EJ19&gt;=5.5,"C",IF(EJ19&gt;=5,"D+",IF(EJ19&gt;=4,"D","F")))))))</f>
        <v>D+</v>
      </c>
      <c r="EM19" s="737">
        <f t="shared" ref="EM19" si="487">IF(EL19="A",4,IF(EL19="B+",3.5,IF(EL19="B",3,IF(EL19="C+",2.5,IF(EL19="C",2,IF(EL19="D+",1.5,IF(EL19="D",1,0)))))))</f>
        <v>1.5</v>
      </c>
      <c r="EN19" s="737" t="str">
        <f t="shared" ref="EN19" si="488">TEXT(EM19,"0.0")</f>
        <v>1.5</v>
      </c>
      <c r="EO19" s="855">
        <v>2</v>
      </c>
      <c r="EP19" s="856">
        <v>2</v>
      </c>
      <c r="EQ19" s="842">
        <f t="shared" ref="EQ19" si="489">CL19+CW19+DH19+DS19+ED19+EO19</f>
        <v>17</v>
      </c>
      <c r="ER19" s="843">
        <f t="shared" ref="ER19" si="490">(CJ19*CL19+CU19*CW19+DF19*DH19+DQ19*DS19+EB19*ED19+EM19*EO19)/EQ19</f>
        <v>2.2352941176470589</v>
      </c>
      <c r="ES19" s="844" t="str">
        <f t="shared" ref="ES19" si="491">TEXT(ER19,"0.00")</f>
        <v>2.24</v>
      </c>
      <c r="EU19" s="899">
        <f t="shared" ref="EU19" si="492">BU19+EQ19</f>
        <v>33</v>
      </c>
      <c r="EV19" s="900">
        <f t="shared" ref="EV19" si="493">(BU19*BV19+EQ19*ER19)/EU19</f>
        <v>2.4848484848484849</v>
      </c>
      <c r="EW19" s="901" t="str">
        <f t="shared" ref="EW19" si="494">TEXT(EV19,"0.00")</f>
        <v>2.48</v>
      </c>
      <c r="EX19" s="902">
        <f t="shared" ref="EX19" si="495">EP19+EE19+DT19+DI19+CX19+CM19+BT19+BI19+AX19+AM19+AB19</f>
        <v>33</v>
      </c>
      <c r="EY19" s="903">
        <f t="shared" ref="EY19" si="496">(EP19*EM19+EE19*EB19+DT19*DQ19+DI19*DF19+CX19*CU19+CM19*CJ19+BT19*BQ19+BI19*BF19+AX19*AU19+AM19*AJ19+AB19*Y19)/EX19</f>
        <v>2.4848484848484849</v>
      </c>
      <c r="FB19" s="869">
        <v>7.8</v>
      </c>
      <c r="FC19" s="845">
        <v>1</v>
      </c>
      <c r="FD19" s="845">
        <v>8</v>
      </c>
      <c r="FE19" s="854">
        <f t="shared" ref="FE19" si="497">ROUND((FB19*0.4+FC19*0.6),1)</f>
        <v>3.7</v>
      </c>
      <c r="FF19" s="737">
        <f t="shared" ref="FF19" si="498">ROUND(MAX((FB19*0.4+FC19*0.6),(FB19*0.4+FD19*0.6)),1)</f>
        <v>7.9</v>
      </c>
      <c r="FG19" s="1028" t="str">
        <f t="shared" si="115"/>
        <v>7.9</v>
      </c>
      <c r="FH19" s="736" t="str">
        <f t="shared" ref="FH19" si="499">IF(FF19&gt;=8.5,"A",IF(FF19&gt;=8,"B+",IF(FF19&gt;=7,"B",IF(FF19&gt;=6.5,"C+",IF(FF19&gt;=5.5,"C",IF(FF19&gt;=5,"D+",IF(FF19&gt;=4,"D","F")))))))</f>
        <v>B</v>
      </c>
      <c r="FI19" s="737">
        <f t="shared" ref="FI19" si="500">IF(FH19="A",4,IF(FH19="B+",3.5,IF(FH19="B",3,IF(FH19="C+",2.5,IF(FH19="C",2,IF(FH19="D+",1.5,IF(FH19="D",1,0)))))))</f>
        <v>3</v>
      </c>
      <c r="FJ19" s="737" t="str">
        <f t="shared" ref="FJ19" si="501">TEXT(FI19,"0.0")</f>
        <v>3.0</v>
      </c>
      <c r="FK19" s="855">
        <v>4</v>
      </c>
      <c r="FL19" s="855">
        <v>4</v>
      </c>
      <c r="FM19" s="884">
        <v>5</v>
      </c>
      <c r="FN19" s="845">
        <v>3</v>
      </c>
      <c r="FO19" s="845">
        <v>5</v>
      </c>
      <c r="FP19" s="854">
        <f t="shared" ref="FP19" si="502">ROUND((FM19*0.4+FN19*0.6),1)</f>
        <v>3.8</v>
      </c>
      <c r="FQ19" s="737">
        <f t="shared" ref="FQ19" si="503">ROUND(MAX((FM19*0.4+FN19*0.6),(FM19*0.4+FO19*0.6)),1)</f>
        <v>5</v>
      </c>
      <c r="FR19" s="323" t="str">
        <f t="shared" si="121"/>
        <v>5.0</v>
      </c>
      <c r="FS19" s="736" t="str">
        <f t="shared" ref="FS19" si="504">IF(FQ19&gt;=8.5,"A",IF(FQ19&gt;=8,"B+",IF(FQ19&gt;=7,"B",IF(FQ19&gt;=6.5,"C+",IF(FQ19&gt;=5.5,"C",IF(FQ19&gt;=5,"D+",IF(FQ19&gt;=4,"D","F")))))))</f>
        <v>D+</v>
      </c>
      <c r="FT19" s="737">
        <f t="shared" ref="FT19" si="505">IF(FS19="A",4,IF(FS19="B+",3.5,IF(FS19="B",3,IF(FS19="C+",2.5,IF(FS19="C",2,IF(FS19="D+",1.5,IF(FS19="D",1,0)))))))</f>
        <v>1.5</v>
      </c>
      <c r="FU19" s="737" t="str">
        <f t="shared" ref="FU19" si="506">TEXT(FT19,"0.0")</f>
        <v>1.5</v>
      </c>
      <c r="FV19" s="855">
        <v>2</v>
      </c>
      <c r="FW19" s="855">
        <v>2</v>
      </c>
      <c r="FX19" s="884">
        <v>6.4</v>
      </c>
      <c r="FY19" s="845">
        <v>9</v>
      </c>
      <c r="FZ19" s="846"/>
      <c r="GA19" s="854">
        <f t="shared" ref="GA19" si="507">ROUND((FX19*0.4+FY19*0.6),1)</f>
        <v>8</v>
      </c>
      <c r="GB19" s="737">
        <f t="shared" ref="GB19" si="508">ROUND(MAX((FX19*0.4+FY19*0.6),(FX19*0.4+FZ19*0.6)),1)</f>
        <v>8</v>
      </c>
      <c r="GC19" s="1028" t="str">
        <f t="shared" si="127"/>
        <v>8.0</v>
      </c>
      <c r="GD19" s="736" t="str">
        <f t="shared" ref="GD19" si="509">IF(GB19&gt;=8.5,"A",IF(GB19&gt;=8,"B+",IF(GB19&gt;=7,"B",IF(GB19&gt;=6.5,"C+",IF(GB19&gt;=5.5,"C",IF(GB19&gt;=5,"D+",IF(GB19&gt;=4,"D","F")))))))</f>
        <v>B+</v>
      </c>
      <c r="GE19" s="737">
        <f t="shared" ref="GE19" si="510">IF(GD19="A",4,IF(GD19="B+",3.5,IF(GD19="B",3,IF(GD19="C+",2.5,IF(GD19="C",2,IF(GD19="D+",1.5,IF(GD19="D",1,0)))))))</f>
        <v>3.5</v>
      </c>
      <c r="GF19" s="737" t="str">
        <f t="shared" ref="GF19" si="511">TEXT(GE19,"0.0")</f>
        <v>3.5</v>
      </c>
      <c r="GG19" s="855">
        <v>2</v>
      </c>
      <c r="GH19" s="856">
        <v>2</v>
      </c>
      <c r="GI19" s="874">
        <v>6.7</v>
      </c>
      <c r="GJ19" s="845">
        <v>9</v>
      </c>
      <c r="GK19" s="846"/>
      <c r="GL19" s="854">
        <f t="shared" ref="GL19" si="512">ROUND((GI19*0.4+GJ19*0.6),1)</f>
        <v>8.1</v>
      </c>
      <c r="GM19" s="737">
        <f t="shared" ref="GM19" si="513">ROUND(MAX((GI19*0.4+GJ19*0.6),(GI19*0.4+GK19*0.6)),1)</f>
        <v>8.1</v>
      </c>
      <c r="GN19" s="1028" t="str">
        <f t="shared" si="133"/>
        <v>8.1</v>
      </c>
      <c r="GO19" s="736" t="str">
        <f t="shared" ref="GO19" si="514">IF(GM19&gt;=8.5,"A",IF(GM19&gt;=8,"B+",IF(GM19&gt;=7,"B",IF(GM19&gt;=6.5,"C+",IF(GM19&gt;=5.5,"C",IF(GM19&gt;=5,"D+",IF(GM19&gt;=4,"D","F")))))))</f>
        <v>B+</v>
      </c>
      <c r="GP19" s="737">
        <f t="shared" ref="GP19" si="515">IF(GO19="A",4,IF(GO19="B+",3.5,IF(GO19="B",3,IF(GO19="C+",2.5,IF(GO19="C",2,IF(GO19="D+",1.5,IF(GO19="D",1,0)))))))</f>
        <v>3.5</v>
      </c>
      <c r="GQ19" s="737" t="str">
        <f t="shared" ref="GQ19" si="516">TEXT(GP19,"0.0")</f>
        <v>3.5</v>
      </c>
      <c r="GR19" s="855">
        <v>2</v>
      </c>
      <c r="GS19" s="856">
        <v>2</v>
      </c>
      <c r="GT19" s="874">
        <v>7</v>
      </c>
      <c r="GU19" s="845">
        <v>5</v>
      </c>
      <c r="GV19" s="846"/>
      <c r="GW19" s="854">
        <f t="shared" ref="GW19" si="517">ROUND((GT19*0.4+GU19*0.6),1)</f>
        <v>5.8</v>
      </c>
      <c r="GX19" s="737">
        <f t="shared" ref="GX19" si="518">ROUND(MAX((GT19*0.4+GU19*0.6),(GT19*0.4+GV19*0.6)),1)</f>
        <v>5.8</v>
      </c>
      <c r="GY19" s="1028" t="str">
        <f t="shared" si="139"/>
        <v>5.8</v>
      </c>
      <c r="GZ19" s="736" t="str">
        <f t="shared" ref="GZ19" si="519">IF(GX19&gt;=8.5,"A",IF(GX19&gt;=8,"B+",IF(GX19&gt;=7,"B",IF(GX19&gt;=6.5,"C+",IF(GX19&gt;=5.5,"C",IF(GX19&gt;=5,"D+",IF(GX19&gt;=4,"D","F")))))))</f>
        <v>C</v>
      </c>
      <c r="HA19" s="737">
        <f t="shared" ref="HA19" si="520">IF(GZ19="A",4,IF(GZ19="B+",3.5,IF(GZ19="B",3,IF(GZ19="C+",2.5,IF(GZ19="C",2,IF(GZ19="D+",1.5,IF(GZ19="D",1,0)))))))</f>
        <v>2</v>
      </c>
      <c r="HB19" s="737" t="str">
        <f t="shared" ref="HB19" si="521">TEXT(HA19,"0.0")</f>
        <v>2.0</v>
      </c>
      <c r="HC19" s="855">
        <v>2</v>
      </c>
      <c r="HD19" s="855">
        <v>2</v>
      </c>
      <c r="HE19" s="869">
        <v>5.8</v>
      </c>
      <c r="HF19" s="845">
        <v>8</v>
      </c>
      <c r="HG19" s="845"/>
      <c r="HH19" s="854">
        <f t="shared" ref="HH19" si="522">ROUND((HE19*0.4+HF19*0.6),1)</f>
        <v>7.1</v>
      </c>
      <c r="HI19" s="737">
        <f t="shared" ref="HI19" si="523">ROUND(MAX((HE19*0.4+HF19*0.6),(HE19*0.4+HG19*0.6)),1)</f>
        <v>7.1</v>
      </c>
      <c r="HJ19" s="323" t="str">
        <f t="shared" si="145"/>
        <v>7.1</v>
      </c>
      <c r="HK19" s="736" t="str">
        <f t="shared" ref="HK19" si="524">IF(HI19&gt;=8.5,"A",IF(HI19&gt;=8,"B+",IF(HI19&gt;=7,"B",IF(HI19&gt;=6.5,"C+",IF(HI19&gt;=5.5,"C",IF(HI19&gt;=5,"D+",IF(HI19&gt;=4,"D","F")))))))</f>
        <v>B</v>
      </c>
      <c r="HL19" s="737">
        <f t="shared" ref="HL19" si="525">IF(HK19="A",4,IF(HK19="B+",3.5,IF(HK19="B",3,IF(HK19="C+",2.5,IF(HK19="C",2,IF(HK19="D+",1.5,IF(HK19="D",1,0)))))))</f>
        <v>3</v>
      </c>
      <c r="HM19" s="737" t="str">
        <f t="shared" ref="HM19" si="526">TEXT(HL19,"0.0")</f>
        <v>3.0</v>
      </c>
      <c r="HN19" s="855">
        <v>3</v>
      </c>
      <c r="HO19" s="856">
        <v>3</v>
      </c>
      <c r="HP19" s="874">
        <v>7.6</v>
      </c>
      <c r="HQ19" s="875">
        <v>7</v>
      </c>
      <c r="HR19" s="846"/>
      <c r="HS19" s="854">
        <f t="shared" ref="HS19" si="527">ROUND((HP19*0.4+HQ19*0.6),1)</f>
        <v>7.2</v>
      </c>
      <c r="HT19" s="737">
        <f t="shared" ref="HT19" si="528">ROUND(MAX((HP19*0.4+HQ19*0.6),(HP19*0.4+HR19*0.6)),1)</f>
        <v>7.2</v>
      </c>
      <c r="HU19" s="323" t="str">
        <f t="shared" si="151"/>
        <v>7.2</v>
      </c>
      <c r="HV19" s="736" t="str">
        <f t="shared" ref="HV19" si="529">IF(HT19&gt;=8.5,"A",IF(HT19&gt;=8,"B+",IF(HT19&gt;=7,"B",IF(HT19&gt;=6.5,"C+",IF(HT19&gt;=5.5,"C",IF(HT19&gt;=5,"D+",IF(HT19&gt;=4,"D","F")))))))</f>
        <v>B</v>
      </c>
      <c r="HW19" s="737">
        <f t="shared" ref="HW19" si="530">IF(HV19="A",4,IF(HV19="B+",3.5,IF(HV19="B",3,IF(HV19="C+",2.5,IF(HV19="C",2,IF(HV19="D+",1.5,IF(HV19="D",1,0)))))))</f>
        <v>3</v>
      </c>
      <c r="HX19" s="737" t="str">
        <f t="shared" ref="HX19" si="531">TEXT(HW19,"0.0")</f>
        <v>3.0</v>
      </c>
      <c r="HY19" s="855">
        <v>2</v>
      </c>
      <c r="HZ19" s="855">
        <v>2</v>
      </c>
      <c r="IA19" s="869">
        <v>5</v>
      </c>
      <c r="IB19" s="845">
        <v>5</v>
      </c>
      <c r="IC19" s="846"/>
      <c r="ID19" s="854">
        <f t="shared" ref="ID19" si="532">ROUND((IA19*0.4+IB19*0.6),1)</f>
        <v>5</v>
      </c>
      <c r="IE19" s="737">
        <f t="shared" ref="IE19" si="533">ROUND(MAX((IA19*0.4+IB19*0.6),(IA19*0.4+IC19*0.6)),1)</f>
        <v>5</v>
      </c>
      <c r="IF19" s="323" t="str">
        <f t="shared" si="157"/>
        <v>5.0</v>
      </c>
      <c r="IG19" s="736" t="str">
        <f t="shared" ref="IG19" si="534">IF(IE19&gt;=8.5,"A",IF(IE19&gt;=8,"B+",IF(IE19&gt;=7,"B",IF(IE19&gt;=6.5,"C+",IF(IE19&gt;=5.5,"C",IF(IE19&gt;=5,"D+",IF(IE19&gt;=4,"D","F")))))))</f>
        <v>D+</v>
      </c>
      <c r="IH19" s="737">
        <f t="shared" ref="IH19" si="535">IF(IG19="A",4,IF(IG19="B+",3.5,IF(IG19="B",3,IF(IG19="C+",2.5,IF(IG19="C",2,IF(IG19="D+",1.5,IF(IG19="D",1,0)))))))</f>
        <v>1.5</v>
      </c>
      <c r="II19" s="737" t="str">
        <f t="shared" ref="II19" si="536">TEXT(IH19,"0.0")</f>
        <v>1.5</v>
      </c>
      <c r="IJ19" s="855">
        <v>3</v>
      </c>
      <c r="IK19" s="855">
        <v>3</v>
      </c>
      <c r="IL19" s="884">
        <v>7.8</v>
      </c>
      <c r="IM19" s="898">
        <v>1</v>
      </c>
      <c r="IN19" s="845">
        <v>5</v>
      </c>
      <c r="IO19" s="854">
        <f t="shared" ref="IO19" si="537">ROUND((IL19*0.4+IM19*0.6),1)</f>
        <v>3.7</v>
      </c>
      <c r="IP19" s="737">
        <f t="shared" ref="IP19" si="538">ROUND(MAX((IL19*0.4+IM19*0.6),(IL19*0.4+IN19*0.6)),1)</f>
        <v>6.1</v>
      </c>
      <c r="IQ19" s="323" t="str">
        <f t="shared" ref="IQ19" si="539">TEXT(IP19,"0.0")</f>
        <v>6.1</v>
      </c>
      <c r="IR19" s="736" t="str">
        <f t="shared" ref="IR19" si="540">IF(IP19&gt;=8.5,"A",IF(IP19&gt;=8,"B+",IF(IP19&gt;=7,"B",IF(IP19&gt;=6.5,"C+",IF(IP19&gt;=5.5,"C",IF(IP19&gt;=5,"D+",IF(IP19&gt;=4,"D","F")))))))</f>
        <v>C</v>
      </c>
      <c r="IS19" s="737">
        <f t="shared" ref="IS19" si="541">IF(IR19="A",4,IF(IR19="B+",3.5,IF(IR19="B",3,IF(IR19="C+",2.5,IF(IR19="C",2,IF(IR19="D+",1.5,IF(IR19="D",1,0)))))))</f>
        <v>2</v>
      </c>
      <c r="IT19" s="737" t="str">
        <f t="shared" ref="IT19" si="542">TEXT(IS19,"0.0")</f>
        <v>2.0</v>
      </c>
      <c r="IU19" s="855">
        <v>1</v>
      </c>
      <c r="IV19" s="855">
        <v>1</v>
      </c>
      <c r="IW19" s="1168">
        <f t="shared" si="167"/>
        <v>5.3</v>
      </c>
      <c r="IX19" s="43" t="str">
        <f t="shared" si="168"/>
        <v>D+</v>
      </c>
      <c r="IY19" s="44">
        <f t="shared" si="169"/>
        <v>1.5</v>
      </c>
      <c r="IZ19" s="44" t="str">
        <f t="shared" si="170"/>
        <v>1.5</v>
      </c>
      <c r="JA19" s="360">
        <v>4</v>
      </c>
      <c r="JB19" s="421">
        <v>4</v>
      </c>
      <c r="JC19" s="884">
        <v>6.7</v>
      </c>
      <c r="JD19" s="845">
        <v>8</v>
      </c>
      <c r="JE19" s="846"/>
      <c r="JF19" s="854">
        <f t="shared" ref="JF19" si="543">ROUND((JC19*0.4+JD19*0.6),1)</f>
        <v>7.5</v>
      </c>
      <c r="JG19" s="737">
        <f t="shared" ref="JG19" si="544">ROUND(MAX((JC19*0.4+JD19*0.6),(JC19*0.4+JE19*0.6)),1)</f>
        <v>7.5</v>
      </c>
      <c r="JH19" s="1028" t="str">
        <f t="shared" si="173"/>
        <v>7.5</v>
      </c>
      <c r="JI19" s="736" t="str">
        <f t="shared" ref="JI19" si="545">IF(JG19&gt;=8.5,"A",IF(JG19&gt;=8,"B+",IF(JG19&gt;=7,"B",IF(JG19&gt;=6.5,"C+",IF(JG19&gt;=5.5,"C",IF(JG19&gt;=5,"D+",IF(JG19&gt;=4,"D","F")))))))</f>
        <v>B</v>
      </c>
      <c r="JJ19" s="737">
        <f t="shared" ref="JJ19" si="546">IF(JI19="A",4,IF(JI19="B+",3.5,IF(JI19="B",3,IF(JI19="C+",2.5,IF(JI19="C",2,IF(JI19="D+",1.5,IF(JI19="D",1,0)))))))</f>
        <v>3</v>
      </c>
      <c r="JK19" s="737" t="str">
        <f t="shared" ref="JK19" si="547">TEXT(JJ19,"0.0")</f>
        <v>3.0</v>
      </c>
      <c r="JL19" s="855">
        <v>2</v>
      </c>
      <c r="JM19" s="856">
        <v>2</v>
      </c>
      <c r="JN19" s="1117">
        <v>7.5</v>
      </c>
      <c r="JO19" s="845">
        <v>7.2</v>
      </c>
      <c r="JP19" s="846"/>
      <c r="JQ19" s="854">
        <f t="shared" ref="JQ19" si="548">ROUND((JN19*0.4+JO19*0.6),1)</f>
        <v>7.3</v>
      </c>
      <c r="JR19" s="737">
        <f t="shared" ref="JR19" si="549">ROUND(MAX((JN19*0.4+JO19*0.6),(JN19*0.4+JP19*0.6)),1)</f>
        <v>7.3</v>
      </c>
      <c r="JS19" s="323" t="str">
        <f t="shared" si="81"/>
        <v>7.3</v>
      </c>
      <c r="JT19" s="736" t="str">
        <f t="shared" ref="JT19" si="550">IF(JR19&gt;=8.5,"A",IF(JR19&gt;=8,"B+",IF(JR19&gt;=7,"B",IF(JR19&gt;=6.5,"C+",IF(JR19&gt;=5.5,"C",IF(JR19&gt;=5,"D+",IF(JR19&gt;=4,"D","F")))))))</f>
        <v>B</v>
      </c>
      <c r="JU19" s="737">
        <f t="shared" ref="JU19" si="551">IF(JT19="A",4,IF(JT19="B+",3.5,IF(JT19="B",3,IF(JT19="C+",2.5,IF(JT19="C",2,IF(JT19="D+",1.5,IF(JT19="D",1,0)))))))</f>
        <v>3</v>
      </c>
      <c r="JV19" s="737" t="str">
        <f t="shared" ref="JV19" si="552">TEXT(JU19,"0.0")</f>
        <v>3.0</v>
      </c>
      <c r="JW19" s="855">
        <v>1</v>
      </c>
      <c r="JX19" s="856">
        <v>1</v>
      </c>
      <c r="JY19" s="1168">
        <f t="shared" si="182"/>
        <v>7.5</v>
      </c>
      <c r="JZ19" s="43" t="str">
        <f t="shared" si="183"/>
        <v>B</v>
      </c>
      <c r="KA19" s="44">
        <f t="shared" si="184"/>
        <v>3</v>
      </c>
      <c r="KB19" s="44" t="str">
        <f t="shared" si="185"/>
        <v>3.0</v>
      </c>
      <c r="KC19" s="360">
        <v>3</v>
      </c>
      <c r="KD19" s="421">
        <v>3</v>
      </c>
      <c r="KE19" s="842">
        <f t="shared" si="85"/>
        <v>24</v>
      </c>
      <c r="KF19" s="843">
        <f t="shared" si="86"/>
        <v>2.6458333333333335</v>
      </c>
      <c r="KG19" s="844" t="str">
        <f t="shared" ref="KG19" si="553">TEXT(KF19,"0.00")</f>
        <v>2.65</v>
      </c>
      <c r="KI19" s="886">
        <f t="shared" si="87"/>
        <v>57</v>
      </c>
      <c r="KJ19" s="887">
        <f t="shared" si="88"/>
        <v>2.5526315789473686</v>
      </c>
      <c r="KK19" s="888" t="str">
        <f t="shared" ref="KK19" si="554">TEXT(KJ19,"0.00")</f>
        <v>2.55</v>
      </c>
      <c r="KL19" s="886">
        <f t="shared" si="89"/>
        <v>24</v>
      </c>
      <c r="KM19" s="896">
        <f t="shared" si="90"/>
        <v>2.6458333333333335</v>
      </c>
      <c r="KN19" s="886">
        <f t="shared" si="91"/>
        <v>57</v>
      </c>
      <c r="KO19" s="897">
        <f t="shared" si="92"/>
        <v>2.5526315789473686</v>
      </c>
      <c r="KR19" s="1117">
        <v>7.3</v>
      </c>
      <c r="KS19" s="845">
        <v>5</v>
      </c>
      <c r="KT19" s="875"/>
      <c r="KU19" s="854">
        <f t="shared" ref="KU19" si="555">ROUND((KR19*0.4+KS19*0.6),1)</f>
        <v>5.9</v>
      </c>
      <c r="KV19" s="737">
        <f t="shared" ref="KV19" si="556">ROUND(MAX((KR19*0.4+KS19*0.6),(KR19*0.4+KT19*0.6)),1)</f>
        <v>5.9</v>
      </c>
      <c r="KW19" s="1028" t="str">
        <f t="shared" si="192"/>
        <v>5.9</v>
      </c>
      <c r="KX19" s="736" t="str">
        <f t="shared" ref="KX19:KX28" si="557">IF(KV19&gt;=8.5,"A",IF(KV19&gt;=8,"B+",IF(KV19&gt;=7,"B",IF(KV19&gt;=6.5,"C+",IF(KV19&gt;=5.5,"C",IF(KV19&gt;=5,"D+",IF(KV19&gt;=4,"D","F")))))))</f>
        <v>C</v>
      </c>
      <c r="KY19" s="737">
        <f t="shared" ref="KY19:KY28" si="558">IF(KX19="A",4,IF(KX19="B+",3.5,IF(KX19="B",3,IF(KX19="C+",2.5,IF(KX19="C",2,IF(KX19="D+",1.5,IF(KX19="D",1,0)))))))</f>
        <v>2</v>
      </c>
      <c r="KZ19" s="737" t="str">
        <f t="shared" ref="KZ19:KZ28" si="559">TEXT(KY19,"0.0")</f>
        <v>2.0</v>
      </c>
      <c r="LA19" s="855">
        <v>2</v>
      </c>
      <c r="LB19" s="855">
        <v>2</v>
      </c>
      <c r="LC19" s="884">
        <v>7</v>
      </c>
      <c r="LD19" s="845">
        <v>6</v>
      </c>
      <c r="LE19" s="846"/>
      <c r="LF19" s="854">
        <f t="shared" ref="LF19" si="560">ROUND((LC19*0.4+LD19*0.6),1)</f>
        <v>6.4</v>
      </c>
      <c r="LG19" s="737">
        <f t="shared" ref="LG19" si="561">ROUND(MAX((LC19*0.4+LD19*0.6),(LC19*0.4+LE19*0.6)),1)</f>
        <v>6.4</v>
      </c>
      <c r="LH19" s="323" t="str">
        <f t="shared" si="198"/>
        <v>6.4</v>
      </c>
      <c r="LI19" s="736" t="str">
        <f t="shared" ref="LI19" si="562">IF(LG19&gt;=8.5,"A",IF(LG19&gt;=8,"B+",IF(LG19&gt;=7,"B",IF(LG19&gt;=6.5,"C+",IF(LG19&gt;=5.5,"C",IF(LG19&gt;=5,"D+",IF(LG19&gt;=4,"D","F")))))))</f>
        <v>C</v>
      </c>
      <c r="LJ19" s="737">
        <f t="shared" ref="LJ19" si="563">IF(LI19="A",4,IF(LI19="B+",3.5,IF(LI19="B",3,IF(LI19="C+",2.5,IF(LI19="C",2,IF(LI19="D+",1.5,IF(LI19="D",1,0)))))))</f>
        <v>2</v>
      </c>
      <c r="LK19" s="737" t="str">
        <f t="shared" ref="LK19" si="564">TEXT(LJ19,"0.0")</f>
        <v>2.0</v>
      </c>
      <c r="LL19" s="855">
        <v>1</v>
      </c>
      <c r="LM19" s="855">
        <v>1</v>
      </c>
      <c r="LN19" s="1168">
        <f t="shared" si="202"/>
        <v>6.1</v>
      </c>
      <c r="LO19" s="43" t="str">
        <f t="shared" si="203"/>
        <v>C</v>
      </c>
      <c r="LP19" s="44">
        <f t="shared" si="204"/>
        <v>2</v>
      </c>
      <c r="LQ19" s="44" t="str">
        <f t="shared" si="205"/>
        <v>2.0</v>
      </c>
      <c r="LR19" s="360">
        <v>3</v>
      </c>
      <c r="LS19" s="421">
        <v>3</v>
      </c>
      <c r="LT19" s="869">
        <v>6.6</v>
      </c>
      <c r="LU19" s="845">
        <v>6</v>
      </c>
      <c r="LV19" s="846"/>
      <c r="LW19" s="854">
        <f t="shared" ref="LW19:LW28" si="565">ROUND((LT19*0.4+LU19*0.6),1)</f>
        <v>6.2</v>
      </c>
      <c r="LX19" s="737">
        <f t="shared" ref="LX19:LX28" si="566">ROUND(MAX((LT19*0.4+LU19*0.6),(LT19*0.4+LV19*0.6)),1)</f>
        <v>6.2</v>
      </c>
      <c r="LY19" s="1028" t="str">
        <f t="shared" si="208"/>
        <v>6.2</v>
      </c>
      <c r="LZ19" s="736" t="str">
        <f t="shared" ref="LZ19:LZ28" si="567">IF(LX19&gt;=8.5,"A",IF(LX19&gt;=8,"B+",IF(LX19&gt;=7,"B",IF(LX19&gt;=6.5,"C+",IF(LX19&gt;=5.5,"C",IF(LX19&gt;=5,"D+",IF(LX19&gt;=4,"D","F")))))))</f>
        <v>C</v>
      </c>
      <c r="MA19" s="737">
        <f t="shared" ref="MA19:MA28" si="568">IF(LZ19="A",4,IF(LZ19="B+",3.5,IF(LZ19="B",3,IF(LZ19="C+",2.5,IF(LZ19="C",2,IF(LZ19="D+",1.5,IF(LZ19="D",1,0)))))))</f>
        <v>2</v>
      </c>
      <c r="MB19" s="737" t="str">
        <f t="shared" ref="MB19:MB28" si="569">TEXT(MA19,"0.0")</f>
        <v>2.0</v>
      </c>
      <c r="MC19" s="855">
        <v>2</v>
      </c>
      <c r="MD19" s="855">
        <v>2</v>
      </c>
      <c r="ME19" s="869">
        <v>7.4</v>
      </c>
      <c r="MF19" s="875">
        <v>9</v>
      </c>
      <c r="MG19" s="846"/>
      <c r="MH19" s="854">
        <f t="shared" ref="MH19" si="570">ROUND((ME19*0.4+MF19*0.6),1)</f>
        <v>8.4</v>
      </c>
      <c r="MI19" s="737">
        <f t="shared" ref="MI19" si="571">ROUND(MAX((ME19*0.4+MF19*0.6),(ME19*0.4+MG19*0.6)),1)</f>
        <v>8.4</v>
      </c>
      <c r="MJ19" s="1028" t="str">
        <f t="shared" si="214"/>
        <v>8.4</v>
      </c>
      <c r="MK19" s="736" t="str">
        <f t="shared" ref="MK19" si="572">IF(MI19&gt;=8.5,"A",IF(MI19&gt;=8,"B+",IF(MI19&gt;=7,"B",IF(MI19&gt;=6.5,"C+",IF(MI19&gt;=5.5,"C",IF(MI19&gt;=5,"D+",IF(MI19&gt;=4,"D","F")))))))</f>
        <v>B+</v>
      </c>
      <c r="ML19" s="737">
        <f t="shared" ref="ML19" si="573">IF(MK19="A",4,IF(MK19="B+",3.5,IF(MK19="B",3,IF(MK19="C+",2.5,IF(MK19="C",2,IF(MK19="D+",1.5,IF(MK19="D",1,0)))))))</f>
        <v>3.5</v>
      </c>
      <c r="MM19" s="737" t="str">
        <f t="shared" ref="MM19" si="574">TEXT(ML19,"0.0")</f>
        <v>3.5</v>
      </c>
      <c r="MN19" s="855">
        <v>3</v>
      </c>
      <c r="MO19" s="855">
        <v>3</v>
      </c>
      <c r="MP19" s="885">
        <v>7</v>
      </c>
      <c r="MQ19" s="845">
        <v>6</v>
      </c>
      <c r="MR19" s="875"/>
      <c r="MS19" s="854">
        <f t="shared" ref="MS19" si="575">ROUND((MP19*0.4+MQ19*0.6),1)</f>
        <v>6.4</v>
      </c>
      <c r="MT19" s="737">
        <f t="shared" ref="MT19" si="576">ROUND(MAX((MP19*0.4+MQ19*0.6),(MP19*0.4+MR19*0.6)),1)</f>
        <v>6.4</v>
      </c>
      <c r="MU19" s="1028" t="str">
        <f t="shared" si="220"/>
        <v>6.4</v>
      </c>
      <c r="MV19" s="736" t="str">
        <f t="shared" ref="MV19" si="577">IF(MT19&gt;=8.5,"A",IF(MT19&gt;=8,"B+",IF(MT19&gt;=7,"B",IF(MT19&gt;=6.5,"C+",IF(MT19&gt;=5.5,"C",IF(MT19&gt;=5,"D+",IF(MT19&gt;=4,"D","F")))))))</f>
        <v>C</v>
      </c>
      <c r="MW19" s="737">
        <f t="shared" ref="MW19" si="578">IF(MV19="A",4,IF(MV19="B+",3.5,IF(MV19="B",3,IF(MV19="C+",2.5,IF(MV19="C",2,IF(MV19="D+",1.5,IF(MV19="D",1,0)))))))</f>
        <v>2</v>
      </c>
      <c r="MX19" s="737" t="str">
        <f t="shared" ref="MX19" si="579">TEXT(MW19,"0.0")</f>
        <v>2.0</v>
      </c>
      <c r="MY19" s="855">
        <v>3</v>
      </c>
      <c r="MZ19" s="855">
        <v>3</v>
      </c>
      <c r="NA19" s="884">
        <v>7</v>
      </c>
      <c r="NB19" s="845">
        <v>6</v>
      </c>
      <c r="NC19" s="846"/>
      <c r="ND19" s="854">
        <f t="shared" ref="ND19:ND28" si="580">ROUND((NA19*0.4+NB19*0.6),1)</f>
        <v>6.4</v>
      </c>
      <c r="NE19" s="737">
        <f t="shared" ref="NE19:NE28" si="581">ROUND(MAX((NA19*0.4+NB19*0.6),(NA19*0.4+NC19*0.6)),1)</f>
        <v>6.4</v>
      </c>
      <c r="NF19" s="323" t="str">
        <f t="shared" si="226"/>
        <v>6.4</v>
      </c>
      <c r="NG19" s="736" t="str">
        <f t="shared" ref="NG19:NG28" si="582">IF(NE19&gt;=8.5,"A",IF(NE19&gt;=8,"B+",IF(NE19&gt;=7,"B",IF(NE19&gt;=6.5,"C+",IF(NE19&gt;=5.5,"C",IF(NE19&gt;=5,"D+",IF(NE19&gt;=4,"D","F")))))))</f>
        <v>C</v>
      </c>
      <c r="NH19" s="737">
        <f t="shared" ref="NH19:NH28" si="583">IF(NG19="A",4,IF(NG19="B+",3.5,IF(NG19="B",3,IF(NG19="C+",2.5,IF(NG19="C",2,IF(NG19="D+",1.5,IF(NG19="D",1,0)))))))</f>
        <v>2</v>
      </c>
      <c r="NI19" s="737" t="str">
        <f t="shared" ref="NI19:NI28" si="584">TEXT(NH19,"0.0")</f>
        <v>2.0</v>
      </c>
      <c r="NJ19" s="855">
        <v>1</v>
      </c>
      <c r="NK19" s="855">
        <v>1</v>
      </c>
      <c r="NL19" s="1168">
        <f t="shared" si="230"/>
        <v>6.4</v>
      </c>
      <c r="NM19" s="43" t="str">
        <f t="shared" si="231"/>
        <v>C</v>
      </c>
      <c r="NN19" s="44">
        <f t="shared" si="232"/>
        <v>2</v>
      </c>
      <c r="NO19" s="44" t="str">
        <f t="shared" si="233"/>
        <v>2.0</v>
      </c>
      <c r="NP19" s="360">
        <v>4</v>
      </c>
      <c r="NQ19" s="421">
        <v>4</v>
      </c>
      <c r="NR19" s="884">
        <v>6.1</v>
      </c>
      <c r="NS19" s="845">
        <v>5</v>
      </c>
      <c r="NT19" s="846"/>
      <c r="NU19" s="854">
        <f t="shared" ref="NU19" si="585">ROUND((NR19*0.4+NS19*0.6),1)</f>
        <v>5.4</v>
      </c>
      <c r="NV19" s="737">
        <f t="shared" ref="NV19" si="586">ROUND(MAX((NR19*0.4+NS19*0.6),(NR19*0.4+NT19*0.6)),1)</f>
        <v>5.4</v>
      </c>
      <c r="NW19" s="1028" t="str">
        <f t="shared" si="236"/>
        <v>5.4</v>
      </c>
      <c r="NX19" s="736" t="str">
        <f t="shared" ref="NX19" si="587">IF(NV19&gt;=8.5,"A",IF(NV19&gt;=8,"B+",IF(NV19&gt;=7,"B",IF(NV19&gt;=6.5,"C+",IF(NV19&gt;=5.5,"C",IF(NV19&gt;=5,"D+",IF(NV19&gt;=4,"D","F")))))))</f>
        <v>D+</v>
      </c>
      <c r="NY19" s="737">
        <f t="shared" ref="NY19" si="588">IF(NX19="A",4,IF(NX19="B+",3.5,IF(NX19="B",3,IF(NX19="C+",2.5,IF(NX19="C",2,IF(NX19="D+",1.5,IF(NX19="D",1,0)))))))</f>
        <v>1.5</v>
      </c>
      <c r="NZ19" s="737" t="str">
        <f t="shared" ref="NZ19" si="589">TEXT(NY19,"0.0")</f>
        <v>1.5</v>
      </c>
      <c r="OA19" s="855">
        <v>4</v>
      </c>
      <c r="OB19" s="855">
        <v>4</v>
      </c>
      <c r="OC19" s="884">
        <v>7.3</v>
      </c>
      <c r="OD19" s="845">
        <v>7</v>
      </c>
      <c r="OE19" s="846"/>
      <c r="OF19" s="854">
        <f t="shared" ref="OF19" si="590">ROUND((OC19*0.4+OD19*0.6),1)</f>
        <v>7.1</v>
      </c>
      <c r="OG19" s="737">
        <f t="shared" ref="OG19" si="591">ROUND(MAX((OC19*0.4+OD19*0.6),(OC19*0.4+OE19*0.6)),1)</f>
        <v>7.1</v>
      </c>
      <c r="OH19" s="1046" t="str">
        <f t="shared" si="242"/>
        <v>7.1</v>
      </c>
      <c r="OI19" s="736" t="str">
        <f t="shared" ref="OI19:OI28" si="592">IF(OG19&gt;=8.5,"A",IF(OG19&gt;=8,"B+",IF(OG19&gt;=7,"B",IF(OG19&gt;=6.5,"C+",IF(OG19&gt;=5.5,"C",IF(OG19&gt;=5,"D+",IF(OG19&gt;=4,"D","F")))))))</f>
        <v>B</v>
      </c>
      <c r="OJ19" s="737">
        <f t="shared" ref="OJ19:OJ28" si="593">IF(OI19="A",4,IF(OI19="B+",3.5,IF(OI19="B",3,IF(OI19="C+",2.5,IF(OI19="C",2,IF(OI19="D+",1.5,IF(OI19="D",1,0)))))))</f>
        <v>3</v>
      </c>
      <c r="OK19" s="737" t="str">
        <f t="shared" ref="OK19:OK28" si="594">TEXT(OJ19,"0.0")</f>
        <v>3.0</v>
      </c>
      <c r="OL19" s="855">
        <v>1</v>
      </c>
      <c r="OM19" s="1171">
        <v>1</v>
      </c>
      <c r="ON19" s="1176">
        <f t="shared" si="246"/>
        <v>6.1</v>
      </c>
      <c r="OO19" s="43" t="str">
        <f t="shared" si="247"/>
        <v>C</v>
      </c>
      <c r="OP19" s="44">
        <f t="shared" si="248"/>
        <v>2</v>
      </c>
      <c r="OQ19" s="44" t="str">
        <f t="shared" si="249"/>
        <v>2.0</v>
      </c>
      <c r="OR19" s="360">
        <v>5</v>
      </c>
      <c r="OS19" s="577">
        <v>5</v>
      </c>
      <c r="OT19" s="1173">
        <f t="shared" si="93"/>
        <v>17</v>
      </c>
      <c r="OU19" s="887">
        <f t="shared" si="94"/>
        <v>2.2058823529411766</v>
      </c>
      <c r="OV19" s="888" t="str">
        <f t="shared" ref="OV19" si="595">TEXT(OU19,"0.00")</f>
        <v>2.21</v>
      </c>
      <c r="OW19" s="49" t="str">
        <f t="shared" ref="OW19" si="596">IF(AND(OU19&lt;1),"Cảnh báo KQHT","Lên lớp")</f>
        <v>Lên lớp</v>
      </c>
      <c r="OX19" s="529">
        <f t="shared" si="95"/>
        <v>74</v>
      </c>
      <c r="OY19" s="293">
        <f t="shared" si="96"/>
        <v>2.4729729729729728</v>
      </c>
      <c r="OZ19" s="294" t="str">
        <f t="shared" ref="OZ19" si="597">TEXT(OY19,"0.00")</f>
        <v>2.47</v>
      </c>
      <c r="PA19" s="300">
        <f t="shared" si="97"/>
        <v>17</v>
      </c>
      <c r="PB19" s="694">
        <f t="shared" si="98"/>
        <v>2.2058823529411766</v>
      </c>
      <c r="PC19" s="691">
        <f t="shared" si="99"/>
        <v>74</v>
      </c>
      <c r="PD19" s="1031">
        <f t="shared" si="100"/>
        <v>6.6999999999999993</v>
      </c>
      <c r="PE19" s="697">
        <f t="shared" si="101"/>
        <v>2.4729729729729728</v>
      </c>
      <c r="PF19" s="49" t="str">
        <f t="shared" ref="PF19" si="598">IF(AND(PE19&lt;1.4),"Cảnh báo KQHT","Lên lớp")</f>
        <v>Lên lớp</v>
      </c>
      <c r="PH19" s="1007">
        <v>5.4</v>
      </c>
      <c r="PI19" s="845">
        <v>6</v>
      </c>
      <c r="PJ19" s="846"/>
      <c r="PK19" s="923">
        <f t="shared" ref="PK19" si="599">ROUND((PH19*0.4+PI19*0.6),1)</f>
        <v>5.8</v>
      </c>
      <c r="PL19" s="924">
        <f t="shared" ref="PL19" si="600">ROUND(MAX((PH19*0.4+PI19*0.6),(PH19*0.4+PJ19*0.6)),1)</f>
        <v>5.8</v>
      </c>
      <c r="PM19" s="1028" t="str">
        <f t="shared" si="256"/>
        <v>5.8</v>
      </c>
      <c r="PN19" s="925" t="str">
        <f t="shared" ref="PN19" si="601">IF(PL19&gt;=8.5,"A",IF(PL19&gt;=8,"B+",IF(PL19&gt;=7,"B",IF(PL19&gt;=6.5,"C+",IF(PL19&gt;=5.5,"C",IF(PL19&gt;=5,"D+",IF(PL19&gt;=4,"D","F")))))))</f>
        <v>C</v>
      </c>
      <c r="PO19" s="926">
        <f t="shared" ref="PO19" si="602">IF(PN19="A",4,IF(PN19="B+",3.5,IF(PN19="B",3,IF(PN19="C+",2.5,IF(PN19="C",2,IF(PN19="D+",1.5,IF(PN19="D",1,0)))))))</f>
        <v>2</v>
      </c>
      <c r="PP19" s="926" t="str">
        <f t="shared" ref="PP19" si="603">TEXT(PO19,"0.0")</f>
        <v>2.0</v>
      </c>
      <c r="PQ19" s="927">
        <v>4</v>
      </c>
      <c r="PR19" s="928">
        <v>4</v>
      </c>
      <c r="PS19" s="1008">
        <v>8.6999999999999993</v>
      </c>
      <c r="PT19" s="845">
        <v>8</v>
      </c>
      <c r="PU19" s="846"/>
      <c r="PV19" s="923">
        <f t="shared" ref="PV19" si="604">ROUND((PS19*0.4+PT19*0.6),1)</f>
        <v>8.3000000000000007</v>
      </c>
      <c r="PW19" s="924">
        <f t="shared" ref="PW19" si="605">ROUND(MAX((PS19*0.4+PT19*0.6),(PS19*0.4+PU19*0.6)),1)</f>
        <v>8.3000000000000007</v>
      </c>
      <c r="PX19" s="1072" t="str">
        <f t="shared" ref="PX19" si="606">TEXT(PW19,"0.0")</f>
        <v>8.3</v>
      </c>
      <c r="PY19" s="925" t="str">
        <f t="shared" ref="PY19" si="607">IF(PW19&gt;=8.5,"A",IF(PW19&gt;=8,"B+",IF(PW19&gt;=7,"B",IF(PW19&gt;=6.5,"C+",IF(PW19&gt;=5.5,"C",IF(PW19&gt;=5,"D+",IF(PW19&gt;=4,"D","F")))))))</f>
        <v>B+</v>
      </c>
      <c r="PZ19" s="926">
        <f t="shared" ref="PZ19" si="608">IF(PY19="A",4,IF(PY19="B+",3.5,IF(PY19="B",3,IF(PY19="C+",2.5,IF(PY19="C",2,IF(PY19="D+",1.5,IF(PY19="D",1,0)))))))</f>
        <v>3.5</v>
      </c>
      <c r="QA19" s="926" t="str">
        <f t="shared" ref="QA19" si="609">TEXT(PZ19,"0.0")</f>
        <v>3.5</v>
      </c>
      <c r="QB19" s="927">
        <v>2</v>
      </c>
      <c r="QC19" s="928">
        <v>2</v>
      </c>
      <c r="QD19" s="1008">
        <v>5.3</v>
      </c>
      <c r="QE19" s="845">
        <v>5</v>
      </c>
      <c r="QF19" s="846"/>
      <c r="QG19" s="923">
        <f t="shared" ref="QG19" si="610">ROUND((QD19*0.4+QE19*0.6),1)</f>
        <v>5.0999999999999996</v>
      </c>
      <c r="QH19" s="924">
        <f t="shared" ref="QH19" si="611">ROUND(MAX((QD19*0.4+QE19*0.6),(QD19*0.4+QF19*0.6)),1)</f>
        <v>5.0999999999999996</v>
      </c>
      <c r="QI19" s="1028" t="str">
        <f t="shared" si="268"/>
        <v>5.1</v>
      </c>
      <c r="QJ19" s="925" t="str">
        <f t="shared" ref="QJ19" si="612">IF(QH19&gt;=8.5,"A",IF(QH19&gt;=8,"B+",IF(QH19&gt;=7,"B",IF(QH19&gt;=6.5,"C+",IF(QH19&gt;=5.5,"C",IF(QH19&gt;=5,"D+",IF(QH19&gt;=4,"D","F")))))))</f>
        <v>D+</v>
      </c>
      <c r="QK19" s="926">
        <f t="shared" ref="QK19" si="613">IF(QJ19="A",4,IF(QJ19="B+",3.5,IF(QJ19="B",3,IF(QJ19="C+",2.5,IF(QJ19="C",2,IF(QJ19="D+",1.5,IF(QJ19="D",1,0)))))))</f>
        <v>1.5</v>
      </c>
      <c r="QL19" s="926" t="str">
        <f t="shared" ref="QL19" si="614">TEXT(QK19,"0.0")</f>
        <v>1.5</v>
      </c>
      <c r="QM19" s="927">
        <v>2</v>
      </c>
      <c r="QN19" s="928">
        <v>2</v>
      </c>
      <c r="QO19" s="869">
        <v>7.6</v>
      </c>
      <c r="QP19" s="845">
        <v>7</v>
      </c>
      <c r="QQ19" s="846"/>
      <c r="QR19" s="17">
        <f t="shared" ref="QR19" si="615">ROUND((QO19*0.4+QP19*0.6),1)</f>
        <v>7.2</v>
      </c>
      <c r="QS19" s="18">
        <f t="shared" ref="QS19" si="616">ROUND(MAX((QO19*0.4+QP19*0.6),(QO19*0.4+QQ19*0.6)),1)</f>
        <v>7.2</v>
      </c>
      <c r="QT19" s="1028" t="str">
        <f t="shared" si="274"/>
        <v>7.2</v>
      </c>
      <c r="QU19" s="22" t="str">
        <f t="shared" ref="QU19" si="617">IF(QS19&gt;=8.5,"A",IF(QS19&gt;=8,"B+",IF(QS19&gt;=7,"B",IF(QS19&gt;=6.5,"C+",IF(QS19&gt;=5.5,"C",IF(QS19&gt;=5,"D+",IF(QS19&gt;=4,"D","F")))))))</f>
        <v>B</v>
      </c>
      <c r="QV19" s="20">
        <f t="shared" ref="QV19" si="618">IF(QU19="A",4,IF(QU19="B+",3.5,IF(QU19="B",3,IF(QU19="C+",2.5,IF(QU19="C",2,IF(QU19="D+",1.5,IF(QU19="D",1,0)))))))</f>
        <v>3</v>
      </c>
      <c r="QW19" s="20" t="str">
        <f t="shared" ref="QW19" si="619">TEXT(QV19,"0.0")</f>
        <v>3.0</v>
      </c>
      <c r="QX19" s="46">
        <v>2</v>
      </c>
      <c r="QY19" s="416">
        <v>2</v>
      </c>
      <c r="QZ19" s="869">
        <v>6.3</v>
      </c>
      <c r="RA19" s="898">
        <v>5</v>
      </c>
      <c r="RB19" s="846"/>
      <c r="RC19" s="923">
        <f t="shared" ref="RC19" si="620">ROUND((QZ19*0.4+RA19*0.6),1)</f>
        <v>5.5</v>
      </c>
      <c r="RD19" s="924">
        <f t="shared" ref="RD19" si="621">ROUND(MAX((QZ19*0.4+RA19*0.6),(QZ19*0.4+RB19*0.6)),1)</f>
        <v>5.5</v>
      </c>
      <c r="RE19" s="1072" t="str">
        <f t="shared" ref="RE19" si="622">TEXT(RD19,"0.0")</f>
        <v>5.5</v>
      </c>
      <c r="RF19" s="925" t="str">
        <f t="shared" ref="RF19" si="623">IF(RD19&gt;=8.5,"A",IF(RD19&gt;=8,"B+",IF(RD19&gt;=7,"B",IF(RD19&gt;=6.5,"C+",IF(RD19&gt;=5.5,"C",IF(RD19&gt;=5,"D+",IF(RD19&gt;=4,"D","F")))))))</f>
        <v>C</v>
      </c>
      <c r="RG19" s="926">
        <f t="shared" ref="RG19" si="624">IF(RF19="A",4,IF(RF19="B+",3.5,IF(RF19="B",3,IF(RF19="C+",2.5,IF(RF19="C",2,IF(RF19="D+",1.5,IF(RF19="D",1,0)))))))</f>
        <v>2</v>
      </c>
      <c r="RH19" s="926" t="str">
        <f t="shared" ref="RH19" si="625">TEXT(RG19,"0.0")</f>
        <v>2.0</v>
      </c>
      <c r="RI19" s="927">
        <v>2</v>
      </c>
      <c r="RJ19" s="928">
        <v>2</v>
      </c>
      <c r="RK19" s="661">
        <v>6.5</v>
      </c>
      <c r="RL19" s="49">
        <v>6</v>
      </c>
      <c r="RM19" s="846"/>
      <c r="RN19" s="41">
        <f t="shared" ref="RN19" si="626">ROUND((RK19*0.4+RL19*0.6),1)</f>
        <v>6.2</v>
      </c>
      <c r="RO19" s="924">
        <f t="shared" ref="RO19" si="627">ROUND(MAX((RK19*0.4+RL19*0.6),(RK19*0.4+RM19*0.6)),1)</f>
        <v>6.2</v>
      </c>
      <c r="RP19" s="1072" t="str">
        <f t="shared" ref="RP19" si="628">TEXT(RO19,"0.0")</f>
        <v>6.2</v>
      </c>
      <c r="RQ19" s="925" t="str">
        <f t="shared" ref="RQ19" si="629">IF(RO19&gt;=8.5,"A",IF(RO19&gt;=8,"B+",IF(RO19&gt;=7,"B",IF(RO19&gt;=6.5,"C+",IF(RO19&gt;=5.5,"C",IF(RO19&gt;=5,"D+",IF(RO19&gt;=4,"D","F")))))))</f>
        <v>C</v>
      </c>
      <c r="RR19" s="926">
        <f t="shared" ref="RR19" si="630">IF(RQ19="A",4,IF(RQ19="B+",3.5,IF(RQ19="B",3,IF(RQ19="C+",2.5,IF(RQ19="C",2,IF(RQ19="D+",1.5,IF(RQ19="D",1,0)))))))</f>
        <v>2</v>
      </c>
      <c r="RS19" s="926" t="str">
        <f t="shared" ref="RS19" si="631">TEXT(RR19,"0.0")</f>
        <v>2.0</v>
      </c>
      <c r="RT19" s="927">
        <v>2</v>
      </c>
      <c r="RU19" s="928">
        <v>2</v>
      </c>
      <c r="RV19" s="1007">
        <v>8</v>
      </c>
      <c r="RW19" s="1115">
        <v>6</v>
      </c>
      <c r="RX19" s="846"/>
      <c r="RY19" s="923">
        <f t="shared" ref="RY19" si="632">ROUND((RV19*0.4+RW19*0.6),1)</f>
        <v>6.8</v>
      </c>
      <c r="RZ19" s="924">
        <f t="shared" ref="RZ19" si="633">ROUND(MAX((RV19*0.4+RW19*0.6),(RV19*0.4+RX19*0.6)),1)</f>
        <v>6.8</v>
      </c>
      <c r="SA19" s="1072" t="str">
        <f t="shared" ref="SA19" si="634">TEXT(RZ19,"0.0")</f>
        <v>6.8</v>
      </c>
      <c r="SB19" s="925" t="str">
        <f t="shared" ref="SB19" si="635">IF(RZ19&gt;=8.5,"A",IF(RZ19&gt;=8,"B+",IF(RZ19&gt;=7,"B",IF(RZ19&gt;=6.5,"C+",IF(RZ19&gt;=5.5,"C",IF(RZ19&gt;=5,"D+",IF(RZ19&gt;=4,"D","F")))))))</f>
        <v>C+</v>
      </c>
      <c r="SC19" s="926">
        <f t="shared" ref="SC19" si="636">IF(SB19="A",4,IF(SB19="B+",3.5,IF(SB19="B",3,IF(SB19="C+",2.5,IF(SB19="C",2,IF(SB19="D+",1.5,IF(SB19="D",1,0)))))))</f>
        <v>2.5</v>
      </c>
      <c r="SD19" s="926" t="str">
        <f t="shared" ref="SD19" si="637">TEXT(SC19,"0.0")</f>
        <v>2.5</v>
      </c>
      <c r="SE19" s="927">
        <v>4</v>
      </c>
      <c r="SF19" s="928">
        <v>4</v>
      </c>
      <c r="SG19" s="516">
        <f t="shared" ref="SG19" si="638">PQ19+QB19+QM19+QX19+RI19+RT19+SE19</f>
        <v>18</v>
      </c>
      <c r="SH19" s="293">
        <f t="shared" ref="SH19" si="639">(PO19*PQ19+PZ19*QB19+QK19*QM19+QV19*QX19+RG19*RI19+RR19*RT19+SC19*SE19)/SG19</f>
        <v>2.3333333333333335</v>
      </c>
      <c r="SI19" s="294" t="str">
        <f t="shared" ref="SI19" si="640">TEXT(SH19,"0.00")</f>
        <v>2.33</v>
      </c>
      <c r="SK19" s="529">
        <f t="shared" ref="SK19" si="641">OX19+SG19</f>
        <v>92</v>
      </c>
      <c r="SL19" s="293">
        <f t="shared" si="102"/>
        <v>2.4456521739130435</v>
      </c>
      <c r="SM19" s="294" t="str">
        <f t="shared" ref="SM19" si="642">TEXT(SL19,"0.00")</f>
        <v>2.45</v>
      </c>
      <c r="SN19" s="300">
        <f t="shared" ref="SN19" si="643">PR19+QC19+QN19+QY19+RJ19+RU19+SF19</f>
        <v>18</v>
      </c>
      <c r="SO19" s="1106">
        <f t="shared" ref="SO19" si="644" xml:space="preserve"> (SF19*RZ19+RU19*RO19+RJ19*RD19+QY19*QS19+QN19*QH19+QC19*PW19+PR19*PL19)/SN19</f>
        <v>6.3888888888888893</v>
      </c>
      <c r="SP19" s="694">
        <f t="shared" ref="SP19" si="645" xml:space="preserve"> (PO19*PR19+PZ19*QC19+QK19*QN19+QV19*QY19+RG19*RJ19+RR19*RU19+SC19*SF19)/SN19</f>
        <v>2.3333333333333335</v>
      </c>
      <c r="SQ19" s="691">
        <f t="shared" ref="SQ19" si="646">PC19+SN19</f>
        <v>92</v>
      </c>
      <c r="SR19" s="1108">
        <f t="shared" ref="SR19" si="647" xml:space="preserve"> (SO19*SN19+PC19*PD19)/SQ19</f>
        <v>6.6391304347826079</v>
      </c>
      <c r="SS19" s="697">
        <f t="shared" ref="SS19" si="648" xml:space="preserve"> (PC19*PE19+SP19*SN19)/SQ19</f>
        <v>2.4456521739130435</v>
      </c>
      <c r="SV19" s="1184">
        <v>7</v>
      </c>
      <c r="SW19" s="649">
        <v>7.7</v>
      </c>
      <c r="SX19" s="1188">
        <f t="shared" si="309"/>
        <v>7.4</v>
      </c>
      <c r="SY19" s="675">
        <v>6.3</v>
      </c>
      <c r="SZ19" s="1146">
        <f t="shared" si="310"/>
        <v>6.7</v>
      </c>
      <c r="TA19" s="1190" t="str">
        <f t="shared" si="311"/>
        <v>6.7</v>
      </c>
      <c r="TB19" s="1148" t="str">
        <f t="shared" si="312"/>
        <v>C+</v>
      </c>
      <c r="TC19" s="1150">
        <f t="shared" si="313"/>
        <v>2.5</v>
      </c>
      <c r="TD19" s="1150" t="str">
        <f t="shared" si="314"/>
        <v>2.5</v>
      </c>
      <c r="TE19" s="1152">
        <v>5</v>
      </c>
      <c r="TF19" s="421">
        <v>5</v>
      </c>
      <c r="TG19" s="289">
        <f t="shared" si="315"/>
        <v>5</v>
      </c>
      <c r="TH19" s="35">
        <f t="shared" si="316"/>
        <v>2.5</v>
      </c>
      <c r="TI19" s="36" t="str">
        <f t="shared" si="317"/>
        <v>2.50</v>
      </c>
      <c r="TJ19" s="1163" t="str">
        <f t="shared" si="318"/>
        <v>Lên lớp</v>
      </c>
      <c r="TK19" s="290">
        <f t="shared" si="319"/>
        <v>5</v>
      </c>
      <c r="TL19" s="291">
        <f xml:space="preserve"> (TC19*TF19)/TK19</f>
        <v>2.5</v>
      </c>
    </row>
    <row r="20" spans="1:532" s="752" customFormat="1" ht="17.25">
      <c r="A20" s="745"/>
      <c r="B20" s="949"/>
      <c r="C20" s="950"/>
      <c r="D20" s="951"/>
      <c r="E20" s="952"/>
      <c r="F20" s="747"/>
      <c r="G20" s="748"/>
      <c r="H20" s="746"/>
      <c r="I20" s="749"/>
      <c r="J20" s="953"/>
      <c r="K20" s="953"/>
      <c r="L20" s="750"/>
      <c r="M20" s="751"/>
      <c r="N20" s="954"/>
      <c r="O20" s="954"/>
      <c r="P20" s="750"/>
      <c r="Q20" s="751"/>
      <c r="R20" s="955"/>
      <c r="S20" s="905"/>
      <c r="T20" s="956"/>
      <c r="U20" s="957"/>
      <c r="V20" s="751"/>
      <c r="W20" s="751"/>
      <c r="X20" s="750"/>
      <c r="Y20" s="958"/>
      <c r="Z20" s="751"/>
      <c r="AA20" s="913"/>
      <c r="AB20" s="959"/>
      <c r="AC20" s="960"/>
      <c r="AD20" s="905"/>
      <c r="AE20" s="956"/>
      <c r="AF20" s="957"/>
      <c r="AG20" s="751"/>
      <c r="AH20" s="751"/>
      <c r="AI20" s="750"/>
      <c r="AJ20" s="751"/>
      <c r="AK20" s="751"/>
      <c r="AL20" s="913"/>
      <c r="AM20" s="959"/>
      <c r="AN20" s="953"/>
      <c r="AO20" s="961"/>
      <c r="AP20" s="956"/>
      <c r="AQ20" s="957"/>
      <c r="AR20" s="751"/>
      <c r="AS20" s="751"/>
      <c r="AT20" s="750"/>
      <c r="AU20" s="751"/>
      <c r="AV20" s="751"/>
      <c r="AW20" s="913"/>
      <c r="AX20" s="959"/>
      <c r="AY20" s="960"/>
      <c r="AZ20" s="905"/>
      <c r="BA20" s="956"/>
      <c r="BB20" s="957"/>
      <c r="BC20" s="751"/>
      <c r="BD20" s="751"/>
      <c r="BE20" s="750"/>
      <c r="BF20" s="751"/>
      <c r="BG20" s="751"/>
      <c r="BH20" s="913"/>
      <c r="BI20" s="962"/>
      <c r="BJ20" s="963"/>
      <c r="BK20" s="905"/>
      <c r="BL20" s="956"/>
      <c r="BM20" s="957"/>
      <c r="BN20" s="751"/>
      <c r="BO20" s="751"/>
      <c r="BP20" s="750"/>
      <c r="BQ20" s="751"/>
      <c r="BR20" s="751"/>
      <c r="BS20" s="913"/>
      <c r="BT20" s="962"/>
      <c r="BU20" s="964"/>
      <c r="BV20" s="843"/>
      <c r="BW20" s="844"/>
      <c r="BX20" s="352"/>
      <c r="BY20" s="841"/>
      <c r="BZ20" s="595"/>
      <c r="CA20" s="352"/>
      <c r="CC20" s="965"/>
      <c r="CD20" s="961"/>
      <c r="CE20" s="956"/>
      <c r="CF20" s="957"/>
      <c r="CG20" s="751"/>
      <c r="CH20" s="751"/>
      <c r="CI20" s="750"/>
      <c r="CJ20" s="751"/>
      <c r="CK20" s="751"/>
      <c r="CL20" s="913"/>
      <c r="CM20" s="966"/>
      <c r="CN20" s="967"/>
      <c r="CO20" s="646"/>
      <c r="CP20" s="968"/>
      <c r="CQ20" s="957"/>
      <c r="CR20" s="751"/>
      <c r="CS20" s="751"/>
      <c r="CT20" s="750"/>
      <c r="CU20" s="751"/>
      <c r="CV20" s="751"/>
      <c r="CW20" s="913"/>
      <c r="CX20" s="966"/>
      <c r="CY20" s="969"/>
      <c r="CZ20" s="956"/>
      <c r="DA20" s="956"/>
      <c r="DB20" s="956"/>
      <c r="DC20" s="956"/>
      <c r="DD20" s="956"/>
      <c r="DE20" s="956"/>
      <c r="DF20" s="956"/>
      <c r="DG20" s="956"/>
      <c r="DH20" s="956"/>
      <c r="DI20" s="970"/>
      <c r="DJ20" s="960"/>
      <c r="DK20" s="905"/>
      <c r="DL20" s="956"/>
      <c r="DM20" s="957"/>
      <c r="DN20" s="751"/>
      <c r="DO20" s="751"/>
      <c r="DP20" s="750"/>
      <c r="DQ20" s="751"/>
      <c r="DR20" s="751"/>
      <c r="DS20" s="913"/>
      <c r="DT20" s="966"/>
      <c r="DU20" s="971"/>
      <c r="DV20" s="961"/>
      <c r="DW20" s="956"/>
      <c r="DX20" s="957"/>
      <c r="DY20" s="751"/>
      <c r="DZ20" s="751"/>
      <c r="EA20" s="750"/>
      <c r="EB20" s="751"/>
      <c r="EC20" s="751"/>
      <c r="ED20" s="913"/>
      <c r="EE20" s="966"/>
      <c r="EF20" s="967"/>
      <c r="EG20" s="646"/>
      <c r="EH20" s="972"/>
      <c r="EI20" s="957"/>
      <c r="EJ20" s="751"/>
      <c r="EK20" s="751"/>
      <c r="EL20" s="750"/>
      <c r="EM20" s="751"/>
      <c r="EN20" s="751"/>
      <c r="EO20" s="959"/>
      <c r="EP20" s="966"/>
      <c r="EQ20" s="842"/>
      <c r="ER20" s="843"/>
      <c r="ES20" s="844"/>
      <c r="EU20" s="973"/>
      <c r="EV20" s="974"/>
      <c r="EW20" s="975"/>
      <c r="EX20" s="976"/>
      <c r="EY20" s="977"/>
      <c r="FB20" s="978"/>
      <c r="FC20" s="961"/>
      <c r="FD20" s="961"/>
      <c r="FE20" s="957"/>
      <c r="FF20" s="751"/>
      <c r="FG20" s="751"/>
      <c r="FH20" s="750"/>
      <c r="FI20" s="751"/>
      <c r="FJ20" s="751"/>
      <c r="FK20" s="913"/>
      <c r="FL20" s="913"/>
      <c r="FM20" s="965"/>
      <c r="FN20" s="961"/>
      <c r="FO20" s="961"/>
      <c r="FP20" s="957"/>
      <c r="FQ20" s="751"/>
      <c r="FR20" s="751"/>
      <c r="FS20" s="750"/>
      <c r="FT20" s="751"/>
      <c r="FU20" s="751"/>
      <c r="FV20" s="913"/>
      <c r="FW20" s="959"/>
      <c r="FX20" s="965"/>
      <c r="FY20" s="961"/>
      <c r="FZ20" s="956"/>
      <c r="GA20" s="957"/>
      <c r="GB20" s="751"/>
      <c r="GC20" s="751"/>
      <c r="GD20" s="750"/>
      <c r="GE20" s="751"/>
      <c r="GF20" s="751"/>
      <c r="GG20" s="913"/>
      <c r="GH20" s="966"/>
      <c r="GI20" s="979"/>
      <c r="GJ20" s="646"/>
      <c r="GK20" s="972"/>
      <c r="GL20" s="957"/>
      <c r="GM20" s="751"/>
      <c r="GN20" s="751"/>
      <c r="GO20" s="750"/>
      <c r="GP20" s="751"/>
      <c r="GQ20" s="751"/>
      <c r="GR20" s="913"/>
      <c r="GS20" s="966"/>
      <c r="GT20" s="980"/>
      <c r="GU20" s="961"/>
      <c r="GV20" s="956"/>
      <c r="GW20" s="957"/>
      <c r="GX20" s="751"/>
      <c r="GY20" s="751"/>
      <c r="GZ20" s="750"/>
      <c r="HA20" s="751"/>
      <c r="HB20" s="751"/>
      <c r="HC20" s="913"/>
      <c r="HD20" s="959"/>
      <c r="HE20" s="978"/>
      <c r="HF20" s="961"/>
      <c r="HG20" s="961"/>
      <c r="HH20" s="957"/>
      <c r="HI20" s="751"/>
      <c r="HJ20" s="751"/>
      <c r="HK20" s="750"/>
      <c r="HL20" s="751"/>
      <c r="HM20" s="751"/>
      <c r="HN20" s="913"/>
      <c r="HO20" s="966"/>
      <c r="HP20" s="980"/>
      <c r="HQ20" s="981"/>
      <c r="HR20" s="956"/>
      <c r="HS20" s="957"/>
      <c r="HT20" s="751"/>
      <c r="HU20" s="751"/>
      <c r="HV20" s="750"/>
      <c r="HW20" s="751"/>
      <c r="HX20" s="751"/>
      <c r="HY20" s="913"/>
      <c r="HZ20" s="959"/>
      <c r="IA20" s="978"/>
      <c r="IB20" s="961"/>
      <c r="IC20" s="956"/>
      <c r="ID20" s="957"/>
      <c r="IE20" s="751"/>
      <c r="IF20" s="751"/>
      <c r="IG20" s="750"/>
      <c r="IH20" s="751"/>
      <c r="II20" s="751"/>
      <c r="IJ20" s="913"/>
      <c r="IK20" s="959"/>
      <c r="IL20" s="965"/>
      <c r="IM20" s="865"/>
      <c r="IN20" s="961"/>
      <c r="IO20" s="957"/>
      <c r="IP20" s="751"/>
      <c r="IQ20" s="751"/>
      <c r="IR20" s="750"/>
      <c r="IS20" s="751"/>
      <c r="IT20" s="751"/>
      <c r="IU20" s="913"/>
      <c r="IV20" s="959"/>
      <c r="IW20" s="562"/>
      <c r="IX20" s="562"/>
      <c r="IY20" s="562"/>
      <c r="IZ20" s="562"/>
      <c r="JA20" s="562"/>
      <c r="JB20" s="562"/>
      <c r="JC20" s="965"/>
      <c r="JD20" s="961"/>
      <c r="JE20" s="956"/>
      <c r="JF20" s="957"/>
      <c r="JG20" s="751"/>
      <c r="JH20" s="751"/>
      <c r="JI20" s="750"/>
      <c r="JJ20" s="751"/>
      <c r="JK20" s="751"/>
      <c r="JL20" s="913"/>
      <c r="JM20" s="966"/>
      <c r="JN20" s="982"/>
      <c r="JO20" s="646"/>
      <c r="JP20" s="972"/>
      <c r="JQ20" s="957"/>
      <c r="JR20" s="751"/>
      <c r="JS20" s="751"/>
      <c r="JT20" s="750"/>
      <c r="JU20" s="751"/>
      <c r="JV20" s="751"/>
      <c r="JW20" s="913"/>
      <c r="JX20" s="966"/>
      <c r="JY20" s="562"/>
      <c r="JZ20" s="562"/>
      <c r="KA20" s="562"/>
      <c r="KB20" s="562"/>
      <c r="KC20" s="562"/>
      <c r="KD20" s="562"/>
      <c r="KE20" s="842"/>
      <c r="KF20" s="843"/>
      <c r="KG20" s="844"/>
      <c r="KI20" s="973"/>
      <c r="KJ20" s="983"/>
      <c r="KK20" s="975"/>
      <c r="KL20" s="984"/>
      <c r="KM20" s="985"/>
      <c r="KN20" s="984"/>
      <c r="KO20" s="986"/>
      <c r="KR20" s="1157"/>
      <c r="KS20" s="961"/>
      <c r="KT20" s="981"/>
      <c r="KU20" s="957"/>
      <c r="KV20" s="751"/>
      <c r="KW20" s="751"/>
      <c r="KX20" s="750"/>
      <c r="KY20" s="751"/>
      <c r="KZ20" s="751"/>
      <c r="LA20" s="913"/>
      <c r="LB20" s="959"/>
      <c r="LC20" s="965"/>
      <c r="LD20" s="961"/>
      <c r="LE20" s="956"/>
      <c r="LF20" s="957"/>
      <c r="LG20" s="751"/>
      <c r="LH20" s="751"/>
      <c r="LI20" s="750"/>
      <c r="LJ20" s="751"/>
      <c r="LK20" s="751"/>
      <c r="LL20" s="913"/>
      <c r="LM20" s="959"/>
      <c r="LN20" s="562"/>
      <c r="LO20" s="562"/>
      <c r="LP20" s="562"/>
      <c r="LQ20" s="562"/>
      <c r="LR20" s="562"/>
      <c r="LS20" s="562"/>
      <c r="LT20" s="987"/>
      <c r="LU20" s="988"/>
      <c r="LV20" s="989"/>
      <c r="LW20" s="990"/>
      <c r="LX20" s="991"/>
      <c r="LY20" s="991"/>
      <c r="LZ20" s="992"/>
      <c r="MA20" s="991"/>
      <c r="MB20" s="991"/>
      <c r="MC20" s="993"/>
      <c r="MD20" s="994"/>
      <c r="ME20" s="978"/>
      <c r="MF20" s="981"/>
      <c r="MG20" s="956"/>
      <c r="MH20" s="957"/>
      <c r="MI20" s="751"/>
      <c r="MJ20" s="751"/>
      <c r="MK20" s="750"/>
      <c r="ML20" s="751"/>
      <c r="MM20" s="751"/>
      <c r="MN20" s="913"/>
      <c r="MO20" s="959"/>
      <c r="MP20" s="995"/>
      <c r="MQ20" s="988"/>
      <c r="MR20" s="996"/>
      <c r="MS20" s="990"/>
      <c r="MT20" s="991"/>
      <c r="MU20" s="991"/>
      <c r="MV20" s="992"/>
      <c r="MW20" s="991"/>
      <c r="MX20" s="991"/>
      <c r="MY20" s="993"/>
      <c r="MZ20" s="994"/>
      <c r="NA20" s="997"/>
      <c r="NB20" s="988"/>
      <c r="NC20" s="989"/>
      <c r="ND20" s="990"/>
      <c r="NE20" s="991"/>
      <c r="NF20" s="991"/>
      <c r="NG20" s="992"/>
      <c r="NH20" s="991"/>
      <c r="NI20" s="991"/>
      <c r="NJ20" s="993"/>
      <c r="NK20" s="994"/>
      <c r="NL20" s="562"/>
      <c r="NM20" s="562"/>
      <c r="NN20" s="562"/>
      <c r="NO20" s="562"/>
      <c r="NP20" s="562"/>
      <c r="NQ20" s="562"/>
      <c r="NR20" s="953"/>
      <c r="NS20" s="961"/>
      <c r="NT20" s="956"/>
      <c r="NU20" s="957"/>
      <c r="NV20" s="751"/>
      <c r="NW20" s="751"/>
      <c r="NX20" s="750"/>
      <c r="NY20" s="751"/>
      <c r="NZ20" s="751"/>
      <c r="OA20" s="913"/>
      <c r="OB20" s="959"/>
      <c r="OC20" s="965"/>
      <c r="OD20" s="961"/>
      <c r="OE20" s="956"/>
      <c r="OF20" s="957"/>
      <c r="OG20" s="751"/>
      <c r="OH20" s="751"/>
      <c r="OI20" s="750"/>
      <c r="OJ20" s="751"/>
      <c r="OK20" s="751"/>
      <c r="OL20" s="913"/>
      <c r="OM20" s="959"/>
      <c r="ON20" s="562"/>
      <c r="OO20" s="562"/>
      <c r="OP20" s="562"/>
      <c r="OQ20" s="562"/>
      <c r="OR20" s="562"/>
      <c r="OS20" s="562"/>
      <c r="OT20" s="937"/>
      <c r="OU20" s="998"/>
      <c r="OV20" s="999"/>
      <c r="OW20" s="352"/>
      <c r="OX20" s="400"/>
      <c r="OY20" s="401"/>
      <c r="OZ20" s="402"/>
      <c r="PA20" s="403"/>
      <c r="PB20" s="404"/>
      <c r="PC20" s="699"/>
      <c r="PD20" s="699"/>
      <c r="PE20" s="700"/>
      <c r="PF20" s="352"/>
      <c r="PH20" s="361"/>
      <c r="PI20" s="646"/>
      <c r="PJ20" s="972"/>
      <c r="PK20" s="362"/>
      <c r="PL20" s="363"/>
      <c r="PM20" s="363"/>
      <c r="PN20" s="364"/>
      <c r="PO20" s="365"/>
      <c r="PP20" s="365"/>
      <c r="PQ20" s="366"/>
      <c r="PR20" s="367"/>
      <c r="PS20" s="361"/>
      <c r="PT20" s="972"/>
      <c r="PU20" s="972"/>
      <c r="PV20" s="972"/>
      <c r="PW20" s="972"/>
      <c r="PX20" s="972"/>
      <c r="PY20" s="972"/>
      <c r="PZ20" s="972"/>
      <c r="QA20" s="972"/>
      <c r="QB20" s="972"/>
      <c r="QC20" s="972"/>
      <c r="QD20" s="361"/>
      <c r="QE20" s="646"/>
      <c r="QF20" s="972"/>
      <c r="QG20" s="362"/>
      <c r="QH20" s="363"/>
      <c r="QI20" s="363"/>
      <c r="QJ20" s="364"/>
      <c r="QK20" s="365"/>
      <c r="QL20" s="365"/>
      <c r="QM20" s="366"/>
      <c r="QN20" s="367"/>
      <c r="QO20" s="1025"/>
      <c r="QP20" s="646"/>
      <c r="QQ20" s="972"/>
      <c r="QR20" s="362"/>
      <c r="QS20" s="363"/>
      <c r="QT20" s="363"/>
      <c r="QU20" s="364"/>
      <c r="QV20" s="365"/>
      <c r="QW20" s="365"/>
      <c r="QX20" s="366"/>
      <c r="QY20" s="367"/>
      <c r="QZ20" s="972"/>
      <c r="RA20" s="972"/>
      <c r="RB20" s="972"/>
      <c r="RC20" s="972"/>
      <c r="RD20" s="972"/>
      <c r="RE20" s="972"/>
      <c r="RF20" s="972"/>
      <c r="RG20" s="972"/>
      <c r="RH20" s="972"/>
      <c r="RI20" s="972"/>
      <c r="RJ20" s="972"/>
      <c r="RK20" s="972"/>
      <c r="RL20" s="972"/>
      <c r="RM20" s="972"/>
      <c r="RN20" s="972"/>
      <c r="RO20" s="972"/>
      <c r="RP20" s="972"/>
      <c r="RQ20" s="972"/>
      <c r="RR20" s="972"/>
      <c r="RS20" s="972"/>
      <c r="RT20" s="972"/>
      <c r="RU20" s="972"/>
      <c r="RV20" s="972"/>
      <c r="RW20" s="972"/>
      <c r="RX20" s="972"/>
      <c r="RY20" s="972"/>
      <c r="RZ20" s="972"/>
      <c r="SA20" s="972"/>
      <c r="SB20" s="972"/>
      <c r="SC20" s="972"/>
      <c r="SD20" s="972"/>
      <c r="SE20" s="972"/>
      <c r="SF20" s="972"/>
    </row>
    <row r="21" spans="1:532" s="752" customFormat="1" ht="17.25">
      <c r="A21" s="745"/>
      <c r="B21" s="949"/>
      <c r="C21" s="950"/>
      <c r="D21" s="951"/>
      <c r="E21" s="952"/>
      <c r="F21" s="747"/>
      <c r="G21" s="748"/>
      <c r="H21" s="746"/>
      <c r="I21" s="749"/>
      <c r="J21" s="953"/>
      <c r="K21" s="953"/>
      <c r="L21" s="750"/>
      <c r="M21" s="751"/>
      <c r="N21" s="954"/>
      <c r="O21" s="954"/>
      <c r="P21" s="750"/>
      <c r="Q21" s="751"/>
      <c r="R21" s="955"/>
      <c r="S21" s="905"/>
      <c r="T21" s="956"/>
      <c r="U21" s="957"/>
      <c r="V21" s="751"/>
      <c r="W21" s="751"/>
      <c r="X21" s="750"/>
      <c r="Y21" s="958"/>
      <c r="Z21" s="751"/>
      <c r="AA21" s="913"/>
      <c r="AB21" s="959"/>
      <c r="AC21" s="960"/>
      <c r="AD21" s="905"/>
      <c r="AE21" s="956"/>
      <c r="AF21" s="957"/>
      <c r="AG21" s="751"/>
      <c r="AH21" s="751"/>
      <c r="AI21" s="750"/>
      <c r="AJ21" s="751"/>
      <c r="AK21" s="751"/>
      <c r="AL21" s="913"/>
      <c r="AM21" s="959"/>
      <c r="AN21" s="953"/>
      <c r="AO21" s="961"/>
      <c r="AP21" s="956"/>
      <c r="AQ21" s="957"/>
      <c r="AR21" s="751"/>
      <c r="AS21" s="751"/>
      <c r="AT21" s="750"/>
      <c r="AU21" s="751"/>
      <c r="AV21" s="751"/>
      <c r="AW21" s="913"/>
      <c r="AX21" s="959"/>
      <c r="AY21" s="960"/>
      <c r="AZ21" s="905"/>
      <c r="BA21" s="956"/>
      <c r="BB21" s="957"/>
      <c r="BC21" s="751"/>
      <c r="BD21" s="751"/>
      <c r="BE21" s="750"/>
      <c r="BF21" s="751"/>
      <c r="BG21" s="751"/>
      <c r="BH21" s="913"/>
      <c r="BI21" s="962"/>
      <c r="BJ21" s="963"/>
      <c r="BK21" s="905"/>
      <c r="BL21" s="956"/>
      <c r="BM21" s="957"/>
      <c r="BN21" s="751"/>
      <c r="BO21" s="751"/>
      <c r="BP21" s="750"/>
      <c r="BQ21" s="751"/>
      <c r="BR21" s="751"/>
      <c r="BS21" s="913"/>
      <c r="BT21" s="962"/>
      <c r="BU21" s="964"/>
      <c r="BV21" s="843"/>
      <c r="BW21" s="844"/>
      <c r="BX21" s="352"/>
      <c r="BY21" s="841"/>
      <c r="BZ21" s="595"/>
      <c r="CA21" s="352"/>
      <c r="CC21" s="965"/>
      <c r="CD21" s="961"/>
      <c r="CE21" s="956"/>
      <c r="CF21" s="957"/>
      <c r="CG21" s="751"/>
      <c r="CH21" s="751"/>
      <c r="CI21" s="750"/>
      <c r="CJ21" s="751"/>
      <c r="CK21" s="751"/>
      <c r="CL21" s="913"/>
      <c r="CM21" s="966"/>
      <c r="CN21" s="967"/>
      <c r="CO21" s="646"/>
      <c r="CP21" s="968"/>
      <c r="CQ21" s="957"/>
      <c r="CR21" s="751"/>
      <c r="CS21" s="751"/>
      <c r="CT21" s="750"/>
      <c r="CU21" s="751"/>
      <c r="CV21" s="751"/>
      <c r="CW21" s="913"/>
      <c r="CX21" s="966"/>
      <c r="CY21" s="969"/>
      <c r="CZ21" s="956"/>
      <c r="DA21" s="956"/>
      <c r="DB21" s="956"/>
      <c r="DC21" s="956"/>
      <c r="DD21" s="956"/>
      <c r="DE21" s="956"/>
      <c r="DF21" s="956"/>
      <c r="DG21" s="956"/>
      <c r="DH21" s="956"/>
      <c r="DI21" s="970"/>
      <c r="DJ21" s="960"/>
      <c r="DK21" s="905"/>
      <c r="DL21" s="956"/>
      <c r="DM21" s="957"/>
      <c r="DN21" s="751"/>
      <c r="DO21" s="751"/>
      <c r="DP21" s="750"/>
      <c r="DQ21" s="751"/>
      <c r="DR21" s="751"/>
      <c r="DS21" s="913"/>
      <c r="DT21" s="966"/>
      <c r="DU21" s="971"/>
      <c r="DV21" s="961"/>
      <c r="DW21" s="956"/>
      <c r="DX21" s="957"/>
      <c r="DY21" s="751"/>
      <c r="DZ21" s="751"/>
      <c r="EA21" s="750"/>
      <c r="EB21" s="751"/>
      <c r="EC21" s="751"/>
      <c r="ED21" s="913"/>
      <c r="EE21" s="966"/>
      <c r="EF21" s="967"/>
      <c r="EG21" s="646"/>
      <c r="EH21" s="972"/>
      <c r="EI21" s="957"/>
      <c r="EJ21" s="751"/>
      <c r="EK21" s="751"/>
      <c r="EL21" s="750"/>
      <c r="EM21" s="751"/>
      <c r="EN21" s="751"/>
      <c r="EO21" s="959"/>
      <c r="EP21" s="966"/>
      <c r="EQ21" s="842"/>
      <c r="ER21" s="843"/>
      <c r="ES21" s="844"/>
      <c r="EU21" s="973"/>
      <c r="EV21" s="974"/>
      <c r="EW21" s="975"/>
      <c r="EX21" s="976"/>
      <c r="EY21" s="977"/>
      <c r="FB21" s="978"/>
      <c r="FC21" s="961"/>
      <c r="FD21" s="961"/>
      <c r="FE21" s="957"/>
      <c r="FF21" s="751"/>
      <c r="FG21" s="751"/>
      <c r="FH21" s="750"/>
      <c r="FI21" s="751"/>
      <c r="FJ21" s="751"/>
      <c r="FK21" s="913"/>
      <c r="FL21" s="913"/>
      <c r="FM21" s="965"/>
      <c r="FN21" s="961"/>
      <c r="FO21" s="961"/>
      <c r="FP21" s="957"/>
      <c r="FQ21" s="751"/>
      <c r="FR21" s="751"/>
      <c r="FS21" s="750"/>
      <c r="FT21" s="751"/>
      <c r="FU21" s="751"/>
      <c r="FV21" s="913"/>
      <c r="FW21" s="959"/>
      <c r="FX21" s="965"/>
      <c r="FY21" s="961"/>
      <c r="FZ21" s="956"/>
      <c r="GA21" s="957"/>
      <c r="GB21" s="751"/>
      <c r="GC21" s="751"/>
      <c r="GD21" s="750"/>
      <c r="GE21" s="751"/>
      <c r="GF21" s="751"/>
      <c r="GG21" s="913"/>
      <c r="GH21" s="966"/>
      <c r="GI21" s="979"/>
      <c r="GJ21" s="646"/>
      <c r="GK21" s="972"/>
      <c r="GL21" s="957"/>
      <c r="GM21" s="751"/>
      <c r="GN21" s="751"/>
      <c r="GO21" s="750"/>
      <c r="GP21" s="751"/>
      <c r="GQ21" s="751"/>
      <c r="GR21" s="913"/>
      <c r="GS21" s="966"/>
      <c r="GT21" s="980"/>
      <c r="GU21" s="961"/>
      <c r="GV21" s="956"/>
      <c r="GW21" s="957"/>
      <c r="GX21" s="751"/>
      <c r="GY21" s="751"/>
      <c r="GZ21" s="750"/>
      <c r="HA21" s="751"/>
      <c r="HB21" s="751"/>
      <c r="HC21" s="913"/>
      <c r="HD21" s="959"/>
      <c r="HE21" s="978"/>
      <c r="HF21" s="961"/>
      <c r="HG21" s="961"/>
      <c r="HH21" s="957"/>
      <c r="HI21" s="751"/>
      <c r="HJ21" s="751"/>
      <c r="HK21" s="750"/>
      <c r="HL21" s="751"/>
      <c r="HM21" s="751"/>
      <c r="HN21" s="913"/>
      <c r="HO21" s="966"/>
      <c r="HP21" s="980"/>
      <c r="HQ21" s="981"/>
      <c r="HR21" s="956"/>
      <c r="HS21" s="957"/>
      <c r="HT21" s="751"/>
      <c r="HU21" s="751"/>
      <c r="HV21" s="750"/>
      <c r="HW21" s="751"/>
      <c r="HX21" s="751"/>
      <c r="HY21" s="913"/>
      <c r="HZ21" s="959"/>
      <c r="IA21" s="978"/>
      <c r="IB21" s="961"/>
      <c r="IC21" s="956"/>
      <c r="ID21" s="957"/>
      <c r="IE21" s="751"/>
      <c r="IF21" s="751"/>
      <c r="IG21" s="750"/>
      <c r="IH21" s="751"/>
      <c r="II21" s="751"/>
      <c r="IJ21" s="913"/>
      <c r="IK21" s="959"/>
      <c r="IL21" s="965"/>
      <c r="IM21" s="865"/>
      <c r="IN21" s="961"/>
      <c r="IO21" s="957"/>
      <c r="IP21" s="751"/>
      <c r="IQ21" s="751"/>
      <c r="IR21" s="750"/>
      <c r="IS21" s="751"/>
      <c r="IT21" s="751"/>
      <c r="IU21" s="913"/>
      <c r="IV21" s="959"/>
      <c r="IW21" s="562"/>
      <c r="IX21" s="562"/>
      <c r="IY21" s="562"/>
      <c r="IZ21" s="562"/>
      <c r="JA21" s="562"/>
      <c r="JB21" s="562"/>
      <c r="JC21" s="965"/>
      <c r="JD21" s="961"/>
      <c r="JE21" s="956"/>
      <c r="JF21" s="957"/>
      <c r="JG21" s="751"/>
      <c r="JH21" s="751"/>
      <c r="JI21" s="750"/>
      <c r="JJ21" s="751"/>
      <c r="JK21" s="751"/>
      <c r="JL21" s="913"/>
      <c r="JM21" s="966"/>
      <c r="JN21" s="982"/>
      <c r="JO21" s="646"/>
      <c r="JP21" s="972"/>
      <c r="JQ21" s="957"/>
      <c r="JR21" s="751"/>
      <c r="JS21" s="751"/>
      <c r="JT21" s="750"/>
      <c r="JU21" s="751"/>
      <c r="JV21" s="751"/>
      <c r="JW21" s="913"/>
      <c r="JX21" s="966"/>
      <c r="JY21" s="562"/>
      <c r="JZ21" s="562"/>
      <c r="KA21" s="562"/>
      <c r="KB21" s="562"/>
      <c r="KC21" s="562"/>
      <c r="KD21" s="562"/>
      <c r="KE21" s="842"/>
      <c r="KF21" s="843"/>
      <c r="KG21" s="844"/>
      <c r="KI21" s="973"/>
      <c r="KJ21" s="983"/>
      <c r="KK21" s="975"/>
      <c r="KL21" s="984"/>
      <c r="KM21" s="985"/>
      <c r="KN21" s="984"/>
      <c r="KO21" s="986"/>
      <c r="KR21" s="415"/>
      <c r="KS21" s="961"/>
      <c r="KT21" s="981"/>
      <c r="KU21" s="957"/>
      <c r="KV21" s="751"/>
      <c r="KW21" s="751"/>
      <c r="KX21" s="750"/>
      <c r="KY21" s="751"/>
      <c r="KZ21" s="751"/>
      <c r="LA21" s="913"/>
      <c r="LB21" s="959"/>
      <c r="LC21" s="965"/>
      <c r="LD21" s="961"/>
      <c r="LE21" s="956"/>
      <c r="LF21" s="957"/>
      <c r="LG21" s="751"/>
      <c r="LH21" s="751"/>
      <c r="LI21" s="750"/>
      <c r="LJ21" s="751"/>
      <c r="LK21" s="751"/>
      <c r="LL21" s="913"/>
      <c r="LM21" s="959"/>
      <c r="LN21" s="562"/>
      <c r="LO21" s="562"/>
      <c r="LP21" s="562"/>
      <c r="LQ21" s="562"/>
      <c r="LR21" s="562"/>
      <c r="LS21" s="562"/>
      <c r="LT21" s="987"/>
      <c r="LU21" s="988"/>
      <c r="LV21" s="989"/>
      <c r="LW21" s="990"/>
      <c r="LX21" s="991"/>
      <c r="LY21" s="991"/>
      <c r="LZ21" s="992"/>
      <c r="MA21" s="991"/>
      <c r="MB21" s="991"/>
      <c r="MC21" s="993"/>
      <c r="MD21" s="994"/>
      <c r="ME21" s="978"/>
      <c r="MF21" s="981"/>
      <c r="MG21" s="956"/>
      <c r="MH21" s="957"/>
      <c r="MI21" s="751"/>
      <c r="MJ21" s="751"/>
      <c r="MK21" s="750"/>
      <c r="ML21" s="751"/>
      <c r="MM21" s="751"/>
      <c r="MN21" s="913"/>
      <c r="MO21" s="959"/>
      <c r="MP21" s="995"/>
      <c r="MQ21" s="988"/>
      <c r="MR21" s="996"/>
      <c r="MS21" s="990"/>
      <c r="MT21" s="991"/>
      <c r="MU21" s="991"/>
      <c r="MV21" s="992"/>
      <c r="MW21" s="991"/>
      <c r="MX21" s="991"/>
      <c r="MY21" s="993"/>
      <c r="MZ21" s="994"/>
      <c r="NA21" s="997"/>
      <c r="NB21" s="988"/>
      <c r="NC21" s="989"/>
      <c r="ND21" s="990"/>
      <c r="NE21" s="991"/>
      <c r="NF21" s="991"/>
      <c r="NG21" s="992"/>
      <c r="NH21" s="991"/>
      <c r="NI21" s="991"/>
      <c r="NJ21" s="993"/>
      <c r="NK21" s="994"/>
      <c r="NL21" s="562"/>
      <c r="NM21" s="562"/>
      <c r="NN21" s="562"/>
      <c r="NO21" s="562"/>
      <c r="NP21" s="562"/>
      <c r="NQ21" s="562"/>
      <c r="NR21" s="953"/>
      <c r="NS21" s="961"/>
      <c r="NT21" s="956"/>
      <c r="NU21" s="957"/>
      <c r="NV21" s="751"/>
      <c r="NW21" s="751"/>
      <c r="NX21" s="750"/>
      <c r="NY21" s="751"/>
      <c r="NZ21" s="751"/>
      <c r="OA21" s="913"/>
      <c r="OB21" s="959"/>
      <c r="OC21" s="965"/>
      <c r="OD21" s="961"/>
      <c r="OE21" s="956"/>
      <c r="OF21" s="957"/>
      <c r="OG21" s="751"/>
      <c r="OH21" s="751"/>
      <c r="OI21" s="750"/>
      <c r="OJ21" s="751"/>
      <c r="OK21" s="751"/>
      <c r="OL21" s="913"/>
      <c r="OM21" s="959"/>
      <c r="ON21" s="562"/>
      <c r="OO21" s="562"/>
      <c r="OP21" s="562"/>
      <c r="OQ21" s="562"/>
      <c r="OR21" s="562"/>
      <c r="OS21" s="562"/>
      <c r="OT21" s="937"/>
      <c r="OU21" s="998"/>
      <c r="OV21" s="999"/>
      <c r="OW21" s="352"/>
      <c r="OX21" s="400"/>
      <c r="OY21" s="401"/>
      <c r="OZ21" s="402"/>
      <c r="PA21" s="403"/>
      <c r="PB21" s="404"/>
      <c r="PC21" s="699"/>
      <c r="PD21" s="699"/>
      <c r="PE21" s="700"/>
      <c r="PF21" s="352"/>
      <c r="PH21" s="361"/>
      <c r="PI21" s="646"/>
      <c r="PJ21" s="972"/>
      <c r="PK21" s="362"/>
      <c r="PL21" s="363"/>
      <c r="PM21" s="363"/>
      <c r="PN21" s="364"/>
      <c r="PO21" s="365"/>
      <c r="PP21" s="365"/>
      <c r="PQ21" s="366"/>
      <c r="PR21" s="367"/>
      <c r="PS21" s="361"/>
      <c r="PT21" s="972"/>
      <c r="PU21" s="972"/>
      <c r="PV21" s="972"/>
      <c r="PW21" s="972"/>
      <c r="PX21" s="972"/>
      <c r="PY21" s="972"/>
      <c r="PZ21" s="972"/>
      <c r="QA21" s="972"/>
      <c r="QB21" s="972"/>
      <c r="QC21" s="972"/>
      <c r="QD21" s="361"/>
      <c r="QE21" s="646"/>
      <c r="QF21" s="972"/>
      <c r="QG21" s="362"/>
      <c r="QH21" s="363"/>
      <c r="QI21" s="363"/>
      <c r="QJ21" s="364"/>
      <c r="QK21" s="365"/>
      <c r="QL21" s="365"/>
      <c r="QM21" s="366"/>
      <c r="QN21" s="367"/>
      <c r="QO21" s="1025"/>
      <c r="QP21" s="646"/>
      <c r="QQ21" s="972"/>
      <c r="QR21" s="362"/>
      <c r="QS21" s="363"/>
      <c r="QT21" s="363"/>
      <c r="QU21" s="364"/>
      <c r="QV21" s="365"/>
      <c r="QW21" s="365"/>
      <c r="QX21" s="366"/>
      <c r="QY21" s="367"/>
      <c r="QZ21" s="972"/>
      <c r="RA21" s="972"/>
      <c r="RB21" s="972"/>
      <c r="RC21" s="972"/>
      <c r="RD21" s="972"/>
      <c r="RE21" s="972"/>
      <c r="RF21" s="972"/>
      <c r="RG21" s="972"/>
      <c r="RH21" s="972"/>
      <c r="RI21" s="972"/>
      <c r="RJ21" s="972"/>
      <c r="RK21" s="972"/>
      <c r="RL21" s="972"/>
      <c r="RM21" s="972"/>
      <c r="RN21" s="972"/>
      <c r="RO21" s="972"/>
      <c r="RP21" s="972"/>
      <c r="RQ21" s="972"/>
      <c r="RR21" s="972"/>
      <c r="RS21" s="972"/>
      <c r="RT21" s="972"/>
      <c r="RU21" s="972"/>
      <c r="RV21" s="972"/>
      <c r="RW21" s="972"/>
      <c r="RX21" s="972"/>
      <c r="RY21" s="972"/>
      <c r="RZ21" s="972"/>
      <c r="SA21" s="972"/>
      <c r="SB21" s="972"/>
      <c r="SC21" s="972"/>
      <c r="SD21" s="972"/>
      <c r="SE21" s="972"/>
      <c r="SF21" s="972"/>
    </row>
    <row r="22" spans="1:532" s="752" customFormat="1" ht="17.25">
      <c r="A22" s="745"/>
      <c r="B22" s="949"/>
      <c r="C22" s="950"/>
      <c r="D22" s="951"/>
      <c r="E22" s="952"/>
      <c r="F22" s="747"/>
      <c r="G22" s="748"/>
      <c r="H22" s="746"/>
      <c r="I22" s="749"/>
      <c r="J22" s="953"/>
      <c r="K22" s="953"/>
      <c r="L22" s="750"/>
      <c r="M22" s="751"/>
      <c r="N22" s="954"/>
      <c r="O22" s="954"/>
      <c r="P22" s="750"/>
      <c r="Q22" s="751"/>
      <c r="R22" s="955"/>
      <c r="S22" s="905"/>
      <c r="T22" s="956"/>
      <c r="U22" s="957"/>
      <c r="V22" s="751"/>
      <c r="W22" s="751"/>
      <c r="X22" s="750"/>
      <c r="Y22" s="958"/>
      <c r="Z22" s="751"/>
      <c r="AA22" s="913"/>
      <c r="AB22" s="959"/>
      <c r="AC22" s="960"/>
      <c r="AD22" s="905"/>
      <c r="AE22" s="956"/>
      <c r="AF22" s="957"/>
      <c r="AG22" s="751"/>
      <c r="AH22" s="751"/>
      <c r="AI22" s="750"/>
      <c r="AJ22" s="751"/>
      <c r="AK22" s="751"/>
      <c r="AL22" s="913"/>
      <c r="AM22" s="959"/>
      <c r="AN22" s="953"/>
      <c r="AO22" s="961"/>
      <c r="AP22" s="956"/>
      <c r="AQ22" s="957"/>
      <c r="AR22" s="751"/>
      <c r="AS22" s="751"/>
      <c r="AT22" s="750"/>
      <c r="AU22" s="751"/>
      <c r="AV22" s="751"/>
      <c r="AW22" s="913"/>
      <c r="AX22" s="959"/>
      <c r="AY22" s="960"/>
      <c r="AZ22" s="905"/>
      <c r="BA22" s="956"/>
      <c r="BB22" s="957"/>
      <c r="BC22" s="751"/>
      <c r="BD22" s="751"/>
      <c r="BE22" s="750"/>
      <c r="BF22" s="751"/>
      <c r="BG22" s="751"/>
      <c r="BH22" s="913"/>
      <c r="BI22" s="962"/>
      <c r="BJ22" s="963"/>
      <c r="BK22" s="905"/>
      <c r="BL22" s="956"/>
      <c r="BM22" s="957"/>
      <c r="BN22" s="751"/>
      <c r="BO22" s="751"/>
      <c r="BP22" s="750"/>
      <c r="BQ22" s="751"/>
      <c r="BR22" s="751"/>
      <c r="BS22" s="913"/>
      <c r="BT22" s="962"/>
      <c r="BU22" s="964"/>
      <c r="BV22" s="843"/>
      <c r="BW22" s="844"/>
      <c r="BX22" s="352"/>
      <c r="BY22" s="841"/>
      <c r="BZ22" s="595"/>
      <c r="CA22" s="352"/>
      <c r="CC22" s="965"/>
      <c r="CD22" s="961"/>
      <c r="CE22" s="956"/>
      <c r="CF22" s="957"/>
      <c r="CG22" s="751"/>
      <c r="CH22" s="751"/>
      <c r="CI22" s="750"/>
      <c r="CJ22" s="751"/>
      <c r="CK22" s="751"/>
      <c r="CL22" s="913"/>
      <c r="CM22" s="966"/>
      <c r="CN22" s="967"/>
      <c r="CO22" s="646"/>
      <c r="CP22" s="968"/>
      <c r="CQ22" s="957"/>
      <c r="CR22" s="751"/>
      <c r="CS22" s="751"/>
      <c r="CT22" s="750"/>
      <c r="CU22" s="751"/>
      <c r="CV22" s="751"/>
      <c r="CW22" s="913"/>
      <c r="CX22" s="966"/>
      <c r="CY22" s="969"/>
      <c r="CZ22" s="956"/>
      <c r="DA22" s="956"/>
      <c r="DB22" s="956"/>
      <c r="DC22" s="956"/>
      <c r="DD22" s="956"/>
      <c r="DE22" s="956"/>
      <c r="DF22" s="956"/>
      <c r="DG22" s="956"/>
      <c r="DH22" s="956"/>
      <c r="DI22" s="970"/>
      <c r="DJ22" s="960"/>
      <c r="DK22" s="905"/>
      <c r="DL22" s="956"/>
      <c r="DM22" s="957"/>
      <c r="DN22" s="751"/>
      <c r="DO22" s="751"/>
      <c r="DP22" s="750"/>
      <c r="DQ22" s="751"/>
      <c r="DR22" s="751"/>
      <c r="DS22" s="913"/>
      <c r="DT22" s="966"/>
      <c r="DU22" s="971"/>
      <c r="DV22" s="961"/>
      <c r="DW22" s="956"/>
      <c r="DX22" s="957"/>
      <c r="DY22" s="751"/>
      <c r="DZ22" s="751"/>
      <c r="EA22" s="750"/>
      <c r="EB22" s="751"/>
      <c r="EC22" s="751"/>
      <c r="ED22" s="913"/>
      <c r="EE22" s="966"/>
      <c r="EF22" s="967"/>
      <c r="EG22" s="646"/>
      <c r="EH22" s="972"/>
      <c r="EI22" s="957"/>
      <c r="EJ22" s="751"/>
      <c r="EK22" s="751"/>
      <c r="EL22" s="750"/>
      <c r="EM22" s="751"/>
      <c r="EN22" s="751"/>
      <c r="EO22" s="959"/>
      <c r="EP22" s="966"/>
      <c r="EQ22" s="842"/>
      <c r="ER22" s="843"/>
      <c r="ES22" s="844"/>
      <c r="EU22" s="973"/>
      <c r="EV22" s="974"/>
      <c r="EW22" s="975"/>
      <c r="EX22" s="976"/>
      <c r="EY22" s="977"/>
      <c r="FB22" s="978"/>
      <c r="FC22" s="961"/>
      <c r="FD22" s="961"/>
      <c r="FE22" s="957"/>
      <c r="FF22" s="751"/>
      <c r="FG22" s="751"/>
      <c r="FH22" s="750"/>
      <c r="FI22" s="751"/>
      <c r="FJ22" s="751"/>
      <c r="FK22" s="913"/>
      <c r="FL22" s="913"/>
      <c r="FM22" s="965"/>
      <c r="FN22" s="961"/>
      <c r="FO22" s="961"/>
      <c r="FP22" s="957"/>
      <c r="FQ22" s="751"/>
      <c r="FR22" s="751"/>
      <c r="FS22" s="750"/>
      <c r="FT22" s="751"/>
      <c r="FU22" s="751"/>
      <c r="FV22" s="913"/>
      <c r="FW22" s="959"/>
      <c r="FX22" s="965"/>
      <c r="FY22" s="961"/>
      <c r="FZ22" s="956"/>
      <c r="GA22" s="957"/>
      <c r="GB22" s="751"/>
      <c r="GC22" s="751"/>
      <c r="GD22" s="750"/>
      <c r="GE22" s="751"/>
      <c r="GF22" s="751"/>
      <c r="GG22" s="913"/>
      <c r="GH22" s="966"/>
      <c r="GI22" s="979"/>
      <c r="GJ22" s="646"/>
      <c r="GK22" s="972"/>
      <c r="GL22" s="957"/>
      <c r="GM22" s="751"/>
      <c r="GN22" s="751"/>
      <c r="GO22" s="750"/>
      <c r="GP22" s="751"/>
      <c r="GQ22" s="751"/>
      <c r="GR22" s="913"/>
      <c r="GS22" s="966"/>
      <c r="GT22" s="980"/>
      <c r="GU22" s="961"/>
      <c r="GV22" s="956"/>
      <c r="GW22" s="957"/>
      <c r="GX22" s="751"/>
      <c r="GY22" s="751"/>
      <c r="GZ22" s="750"/>
      <c r="HA22" s="751"/>
      <c r="HB22" s="751"/>
      <c r="HC22" s="913"/>
      <c r="HD22" s="959"/>
      <c r="HE22" s="978"/>
      <c r="HF22" s="961"/>
      <c r="HG22" s="961"/>
      <c r="HH22" s="957"/>
      <c r="HI22" s="751"/>
      <c r="HJ22" s="751"/>
      <c r="HK22" s="750"/>
      <c r="HL22" s="751"/>
      <c r="HM22" s="751"/>
      <c r="HN22" s="913"/>
      <c r="HO22" s="966"/>
      <c r="HP22" s="980"/>
      <c r="HQ22" s="981"/>
      <c r="HR22" s="956"/>
      <c r="HS22" s="957"/>
      <c r="HT22" s="751"/>
      <c r="HU22" s="751"/>
      <c r="HV22" s="750"/>
      <c r="HW22" s="751"/>
      <c r="HX22" s="751"/>
      <c r="HY22" s="913"/>
      <c r="HZ22" s="959"/>
      <c r="IA22" s="978"/>
      <c r="IB22" s="961"/>
      <c r="IC22" s="956"/>
      <c r="ID22" s="957"/>
      <c r="IE22" s="751"/>
      <c r="IF22" s="751"/>
      <c r="IG22" s="750"/>
      <c r="IH22" s="751"/>
      <c r="II22" s="751"/>
      <c r="IJ22" s="913"/>
      <c r="IK22" s="959"/>
      <c r="IL22" s="965"/>
      <c r="IM22" s="865"/>
      <c r="IN22" s="961"/>
      <c r="IO22" s="957"/>
      <c r="IP22" s="751"/>
      <c r="IQ22" s="751"/>
      <c r="IR22" s="750"/>
      <c r="IS22" s="751"/>
      <c r="IT22" s="751"/>
      <c r="IU22" s="913"/>
      <c r="IV22" s="959"/>
      <c r="IW22" s="562"/>
      <c r="IX22" s="562"/>
      <c r="IY22" s="562"/>
      <c r="IZ22" s="562"/>
      <c r="JA22" s="562"/>
      <c r="JB22" s="562"/>
      <c r="JC22" s="965"/>
      <c r="JD22" s="961"/>
      <c r="JE22" s="956"/>
      <c r="JF22" s="957"/>
      <c r="JG22" s="751"/>
      <c r="JH22" s="751"/>
      <c r="JI22" s="750"/>
      <c r="JJ22" s="751"/>
      <c r="JK22" s="751"/>
      <c r="JL22" s="913"/>
      <c r="JM22" s="966"/>
      <c r="JN22" s="982"/>
      <c r="JO22" s="646"/>
      <c r="JP22" s="972"/>
      <c r="JQ22" s="957"/>
      <c r="JR22" s="751"/>
      <c r="JS22" s="751"/>
      <c r="JT22" s="750"/>
      <c r="JU22" s="751"/>
      <c r="JV22" s="751"/>
      <c r="JW22" s="913"/>
      <c r="JX22" s="966"/>
      <c r="JY22" s="562"/>
      <c r="JZ22" s="562"/>
      <c r="KA22" s="562"/>
      <c r="KB22" s="562"/>
      <c r="KC22" s="562"/>
      <c r="KD22" s="562"/>
      <c r="KE22" s="842"/>
      <c r="KF22" s="843"/>
      <c r="KG22" s="844"/>
      <c r="KI22" s="973"/>
      <c r="KJ22" s="983"/>
      <c r="KK22" s="975"/>
      <c r="KL22" s="984"/>
      <c r="KM22" s="985"/>
      <c r="KN22" s="984"/>
      <c r="KO22" s="986"/>
      <c r="KR22" s="415"/>
      <c r="KS22" s="961"/>
      <c r="KT22" s="981"/>
      <c r="KU22" s="957"/>
      <c r="KV22" s="751"/>
      <c r="KW22" s="751"/>
      <c r="KX22" s="750"/>
      <c r="KY22" s="751"/>
      <c r="KZ22" s="751"/>
      <c r="LA22" s="913"/>
      <c r="LB22" s="959"/>
      <c r="LC22" s="965"/>
      <c r="LD22" s="961"/>
      <c r="LE22" s="956"/>
      <c r="LF22" s="957"/>
      <c r="LG22" s="751"/>
      <c r="LH22" s="751"/>
      <c r="LI22" s="750"/>
      <c r="LJ22" s="751"/>
      <c r="LK22" s="751"/>
      <c r="LL22" s="913"/>
      <c r="LM22" s="959"/>
      <c r="LN22" s="562"/>
      <c r="LO22" s="562"/>
      <c r="LP22" s="562"/>
      <c r="LQ22" s="562"/>
      <c r="LR22" s="562"/>
      <c r="LS22" s="562"/>
      <c r="LT22" s="987"/>
      <c r="LU22" s="988"/>
      <c r="LV22" s="989"/>
      <c r="LW22" s="990"/>
      <c r="LX22" s="991"/>
      <c r="LY22" s="991"/>
      <c r="LZ22" s="992"/>
      <c r="MA22" s="991"/>
      <c r="MB22" s="991"/>
      <c r="MC22" s="993"/>
      <c r="MD22" s="994"/>
      <c r="ME22" s="978"/>
      <c r="MF22" s="981"/>
      <c r="MG22" s="956"/>
      <c r="MH22" s="957"/>
      <c r="MI22" s="751"/>
      <c r="MJ22" s="751"/>
      <c r="MK22" s="750"/>
      <c r="ML22" s="751"/>
      <c r="MM22" s="751"/>
      <c r="MN22" s="913"/>
      <c r="MO22" s="959"/>
      <c r="MP22" s="995"/>
      <c r="MQ22" s="988"/>
      <c r="MR22" s="996"/>
      <c r="MS22" s="990"/>
      <c r="MT22" s="991"/>
      <c r="MU22" s="991"/>
      <c r="MV22" s="992"/>
      <c r="MW22" s="991"/>
      <c r="MX22" s="991"/>
      <c r="MY22" s="993"/>
      <c r="MZ22" s="994"/>
      <c r="NA22" s="997"/>
      <c r="NB22" s="988"/>
      <c r="NC22" s="989"/>
      <c r="ND22" s="990"/>
      <c r="NE22" s="991"/>
      <c r="NF22" s="991"/>
      <c r="NG22" s="992"/>
      <c r="NH22" s="991"/>
      <c r="NI22" s="991"/>
      <c r="NJ22" s="993"/>
      <c r="NK22" s="994"/>
      <c r="NL22" s="562"/>
      <c r="NM22" s="562"/>
      <c r="NN22" s="562"/>
      <c r="NO22" s="562"/>
      <c r="NP22" s="562"/>
      <c r="NQ22" s="562"/>
      <c r="NR22" s="953"/>
      <c r="NS22" s="961"/>
      <c r="NT22" s="956"/>
      <c r="NU22" s="957"/>
      <c r="NV22" s="751"/>
      <c r="NW22" s="751"/>
      <c r="NX22" s="750"/>
      <c r="NY22" s="751"/>
      <c r="NZ22" s="751"/>
      <c r="OA22" s="913"/>
      <c r="OB22" s="959"/>
      <c r="OC22" s="965"/>
      <c r="OD22" s="961"/>
      <c r="OE22" s="956"/>
      <c r="OF22" s="957"/>
      <c r="OG22" s="751"/>
      <c r="OH22" s="751"/>
      <c r="OI22" s="750"/>
      <c r="OJ22" s="751"/>
      <c r="OK22" s="751"/>
      <c r="OL22" s="913"/>
      <c r="OM22" s="959"/>
      <c r="ON22" s="562"/>
      <c r="OO22" s="562"/>
      <c r="OP22" s="562"/>
      <c r="OQ22" s="562"/>
      <c r="OR22" s="562"/>
      <c r="OS22" s="562"/>
      <c r="OT22" s="937"/>
      <c r="OU22" s="998"/>
      <c r="OV22" s="999"/>
      <c r="OW22" s="352"/>
      <c r="OX22" s="400"/>
      <c r="OY22" s="401"/>
      <c r="OZ22" s="402"/>
      <c r="PA22" s="403"/>
      <c r="PB22" s="404"/>
      <c r="PC22" s="699"/>
      <c r="PD22" s="699"/>
      <c r="PE22" s="700"/>
      <c r="PF22" s="352"/>
      <c r="PH22" s="361"/>
      <c r="PI22" s="646"/>
      <c r="PJ22" s="972"/>
      <c r="PK22" s="362"/>
      <c r="PL22" s="363"/>
      <c r="PM22" s="363"/>
      <c r="PN22" s="364"/>
      <c r="PO22" s="365"/>
      <c r="PP22" s="365"/>
      <c r="PQ22" s="366"/>
      <c r="PR22" s="367"/>
      <c r="PS22" s="361"/>
      <c r="PT22" s="972"/>
      <c r="PU22" s="972"/>
      <c r="PV22" s="972"/>
      <c r="PW22" s="972"/>
      <c r="PX22" s="972"/>
      <c r="PY22" s="972"/>
      <c r="PZ22" s="972"/>
      <c r="QA22" s="972"/>
      <c r="QB22" s="972"/>
      <c r="QC22" s="972"/>
      <c r="QD22" s="361"/>
      <c r="QE22" s="646"/>
      <c r="QF22" s="972"/>
      <c r="QG22" s="362"/>
      <c r="QH22" s="363"/>
      <c r="QI22" s="363"/>
      <c r="QJ22" s="364"/>
      <c r="QK22" s="365"/>
      <c r="QL22" s="365"/>
      <c r="QM22" s="366"/>
      <c r="QN22" s="367"/>
      <c r="QO22" s="1025"/>
      <c r="QP22" s="646"/>
      <c r="QQ22" s="972"/>
      <c r="QR22" s="362"/>
      <c r="QS22" s="363"/>
      <c r="QT22" s="363"/>
      <c r="QU22" s="364"/>
      <c r="QV22" s="365"/>
      <c r="QW22" s="365"/>
      <c r="QX22" s="366"/>
      <c r="QY22" s="367"/>
      <c r="QZ22" s="972"/>
      <c r="RA22" s="972"/>
      <c r="RB22" s="972"/>
      <c r="RC22" s="972"/>
      <c r="RD22" s="972"/>
      <c r="RE22" s="972"/>
      <c r="RF22" s="972"/>
      <c r="RG22" s="972"/>
      <c r="RH22" s="972"/>
      <c r="RI22" s="972"/>
      <c r="RJ22" s="972"/>
      <c r="RK22" s="972"/>
      <c r="RL22" s="972"/>
      <c r="RM22" s="972"/>
      <c r="RN22" s="972"/>
      <c r="RO22" s="972"/>
      <c r="RP22" s="972"/>
      <c r="RQ22" s="972"/>
      <c r="RR22" s="972"/>
      <c r="RS22" s="972"/>
      <c r="RT22" s="972"/>
      <c r="RU22" s="972"/>
      <c r="RV22" s="972"/>
      <c r="RW22" s="972"/>
      <c r="RX22" s="972"/>
      <c r="RY22" s="972"/>
      <c r="RZ22" s="972"/>
      <c r="SA22" s="972"/>
      <c r="SB22" s="972"/>
      <c r="SC22" s="972"/>
      <c r="SD22" s="972"/>
      <c r="SE22" s="972"/>
      <c r="SF22" s="972"/>
    </row>
    <row r="23" spans="1:532" ht="18.75" customHeight="1">
      <c r="A23" s="108">
        <v>7</v>
      </c>
      <c r="B23" s="127" t="s">
        <v>251</v>
      </c>
      <c r="C23" s="65" t="s">
        <v>285</v>
      </c>
      <c r="D23" s="128" t="s">
        <v>155</v>
      </c>
      <c r="E23" s="1089" t="s">
        <v>258</v>
      </c>
      <c r="F23" s="1097" t="s">
        <v>1437</v>
      </c>
      <c r="G23" s="131" t="s">
        <v>206</v>
      </c>
      <c r="H23" s="131" t="s">
        <v>8</v>
      </c>
      <c r="I23" s="780" t="s">
        <v>394</v>
      </c>
      <c r="J23" s="784">
        <v>8.5</v>
      </c>
      <c r="K23" s="1039" t="str">
        <f>TEXT(J23,"0.0")</f>
        <v>8.5</v>
      </c>
      <c r="L23" s="465" t="str">
        <f>IF(J23&gt;=8.5,"A",IF(J23&gt;=8,"B+",IF(J23&gt;=7,"B",IF(J23&gt;=6.5,"C+",IF(J23&gt;=5.5,"C",IF(J23&gt;=5,"D+",IF(J23&gt;=4,"D","F")))))))</f>
        <v>A</v>
      </c>
      <c r="M23" s="466">
        <f>IF(L23="A",4,IF(L23="B+",3.5,IF(L23="B",3,IF(L23="C+",2.5,IF(L23="C",2,IF(L23="D+",1.5,IF(L23="D",1,0)))))))</f>
        <v>4</v>
      </c>
      <c r="N23" s="738">
        <v>0</v>
      </c>
      <c r="O23" s="1039" t="str">
        <f>TEXT(N23,"0.0")</f>
        <v>0.0</v>
      </c>
      <c r="P23" s="465" t="str">
        <f>IF(N23&gt;=8.5,"A",IF(N23&gt;=8,"B+",IF(N23&gt;=7,"B",IF(N23&gt;=6.5,"C+",IF(N23&gt;=5.5,"C",IF(N23&gt;=5,"D+",IF(N23&gt;=4,"D","F")))))))</f>
        <v>F</v>
      </c>
      <c r="Q23" s="466">
        <f>IF(P23="A",4,IF(P23="B+",3.5,IF(P23="B",3,IF(P23="C+",2.5,IF(P23="C",2,IF(P23="D+",1.5,IF(P23="D",1,0)))))))</f>
        <v>0</v>
      </c>
      <c r="R23" s="12">
        <v>8</v>
      </c>
      <c r="S23" s="13">
        <v>9</v>
      </c>
      <c r="T23" s="14"/>
      <c r="U23" s="11">
        <f>ROUND((R23*0.4+S23*0.6),1)</f>
        <v>8.6</v>
      </c>
      <c r="V23" s="16">
        <f>ROUND(MAX((R23*0.4+S23*0.6),(R23*0.4+T23*0.6)),1)</f>
        <v>8.6</v>
      </c>
      <c r="W23" s="1039" t="str">
        <f>TEXT(V23,"0.0")</f>
        <v>8.6</v>
      </c>
      <c r="X23" s="22" t="str">
        <f>IF(V23&gt;=8.5,"A",IF(V23&gt;=8,"B+",IF(V23&gt;=7,"B",IF(V23&gt;=6.5,"C+",IF(V23&gt;=5.5,"C",IF(V23&gt;=5,"D+",IF(V23&gt;=4,"D","F")))))))</f>
        <v>A</v>
      </c>
      <c r="Y23" s="20">
        <f>IF(X23="A",4,IF(X23="B+",3.5,IF(X23="B",3,IF(X23="C+",2.5,IF(X23="C",2,IF(X23="D+",1.5,IF(X23="D",1,0)))))))</f>
        <v>4</v>
      </c>
      <c r="Z23" s="39" t="str">
        <f>TEXT(Y23,"0.0")</f>
        <v>4.0</v>
      </c>
      <c r="AA23" s="69">
        <v>2</v>
      </c>
      <c r="AB23" s="92">
        <v>2</v>
      </c>
      <c r="AC23" s="12">
        <v>7.5</v>
      </c>
      <c r="AD23" s="13">
        <v>8</v>
      </c>
      <c r="AE23" s="14"/>
      <c r="AF23" s="11">
        <f>ROUND((AC23*0.4+AD23*0.6),1)</f>
        <v>7.8</v>
      </c>
      <c r="AG23" s="16">
        <f>ROUND(MAX((AC23*0.4+AD23*0.6),(AC23*0.4+AE23*0.6)),1)</f>
        <v>7.8</v>
      </c>
      <c r="AH23" s="327" t="str">
        <f>TEXT(AG23,"0.0")</f>
        <v>7.8</v>
      </c>
      <c r="AI23" s="22" t="str">
        <f>IF(AG23&gt;=8.5,"A",IF(AG23&gt;=8,"B+",IF(AG23&gt;=7,"B",IF(AG23&gt;=6.5,"C+",IF(AG23&gt;=5.5,"C",IF(AG23&gt;=5,"D+",IF(AG23&gt;=4,"D","F")))))))</f>
        <v>B</v>
      </c>
      <c r="AJ23" s="20">
        <f>IF(AI23="A",4,IF(AI23="B+",3.5,IF(AI23="B",3,IF(AI23="C+",2.5,IF(AI23="C",2,IF(AI23="D+",1.5,IF(AI23="D",1,0)))))))</f>
        <v>3</v>
      </c>
      <c r="AK23" s="39" t="str">
        <f>TEXT(AJ23,"0.0")</f>
        <v>3.0</v>
      </c>
      <c r="AL23" s="8">
        <v>3</v>
      </c>
      <c r="AM23" s="92">
        <v>3</v>
      </c>
      <c r="AN23" s="27">
        <v>7.2</v>
      </c>
      <c r="AO23" s="28">
        <v>7</v>
      </c>
      <c r="AP23" s="14"/>
      <c r="AQ23" s="11">
        <f>ROUND((AN23*0.4+AO23*0.6),1)</f>
        <v>7.1</v>
      </c>
      <c r="AR23" s="16">
        <f>ROUND(MAX((AN23*0.4+AO23*0.6),(AN23*0.4+AP23*0.6)),1)</f>
        <v>7.1</v>
      </c>
      <c r="AS23" s="327" t="str">
        <f>TEXT(AR23,"0.0")</f>
        <v>7.1</v>
      </c>
      <c r="AT23" s="22" t="str">
        <f>IF(AR23&gt;=8.5,"A",IF(AR23&gt;=8,"B+",IF(AR23&gt;=7,"B",IF(AR23&gt;=6.5,"C+",IF(AR23&gt;=5.5,"C",IF(AR23&gt;=5,"D+",IF(AR23&gt;=4,"D","F")))))))</f>
        <v>B</v>
      </c>
      <c r="AU23" s="20">
        <f>IF(AT23="A",4,IF(AT23="B+",3.5,IF(AT23="B",3,IF(AT23="C+",2.5,IF(AT23="C",2,IF(AT23="D+",1.5,IF(AT23="D",1,0)))))))</f>
        <v>3</v>
      </c>
      <c r="AV23" s="39" t="str">
        <f>TEXT(AU23,"0.0")</f>
        <v>3.0</v>
      </c>
      <c r="AW23" s="8">
        <v>3</v>
      </c>
      <c r="AX23" s="95">
        <v>3</v>
      </c>
      <c r="AY23" s="27">
        <v>8.9</v>
      </c>
      <c r="AZ23" s="28">
        <v>9</v>
      </c>
      <c r="BA23" s="29"/>
      <c r="BB23" s="11">
        <f>ROUND((AY23*0.4+AZ23*0.6),1)</f>
        <v>9</v>
      </c>
      <c r="BC23" s="16">
        <f>ROUND(MAX((AY23*0.4+AZ23*0.6),(AY23*0.4+BA23*0.6)),1)</f>
        <v>9</v>
      </c>
      <c r="BD23" s="327" t="str">
        <f>TEXT(BC23,"0.0")</f>
        <v>9.0</v>
      </c>
      <c r="BE23" s="22" t="str">
        <f>IF(BC23&gt;=8.5,"A",IF(BC23&gt;=8,"B+",IF(BC23&gt;=7,"B",IF(BC23&gt;=6.5,"C+",IF(BC23&gt;=5.5,"C",IF(BC23&gt;=5,"D+",IF(BC23&gt;=4,"D","F")))))))</f>
        <v>A</v>
      </c>
      <c r="BF23" s="20">
        <f>IF(BE23="A",4,IF(BE23="B+",3.5,IF(BE23="B",3,IF(BE23="C+",2.5,IF(BE23="C",2,IF(BE23="D+",1.5,IF(BE23="D",1,0)))))))</f>
        <v>4</v>
      </c>
      <c r="BG23" s="39" t="str">
        <f>TEXT(BF23,"0.0")</f>
        <v>4.0</v>
      </c>
      <c r="BH23" s="46">
        <v>3</v>
      </c>
      <c r="BI23" s="92">
        <v>3</v>
      </c>
      <c r="BJ23" s="12">
        <v>8.1</v>
      </c>
      <c r="BK23" s="13">
        <v>9</v>
      </c>
      <c r="BL23" s="14"/>
      <c r="BM23" s="11">
        <f>ROUND((BJ23*0.4+BK23*0.6),1)</f>
        <v>8.6</v>
      </c>
      <c r="BN23" s="16">
        <f>ROUND(MAX((BJ23*0.4+BK23*0.6),(BJ23*0.4+BL23*0.6)),1)</f>
        <v>8.6</v>
      </c>
      <c r="BO23" s="327" t="str">
        <f>TEXT(BN23,"0.0")</f>
        <v>8.6</v>
      </c>
      <c r="BP23" s="22" t="str">
        <f>IF(BN23&gt;=8.5,"A",IF(BN23&gt;=8,"B+",IF(BN23&gt;=7,"B",IF(BN23&gt;=6.5,"C+",IF(BN23&gt;=5.5,"C",IF(BN23&gt;=5,"D+",IF(BN23&gt;=4,"D","F")))))))</f>
        <v>A</v>
      </c>
      <c r="BQ23" s="20">
        <f>IF(BP23="A",4,IF(BP23="B+",3.5,IF(BP23="B",3,IF(BP23="C+",2.5,IF(BP23="C",2,IF(BP23="D+",1.5,IF(BP23="D",1,0)))))))</f>
        <v>4</v>
      </c>
      <c r="BR23" s="39" t="str">
        <f>TEXT(BQ23,"0.0")</f>
        <v>4.0</v>
      </c>
      <c r="BS23" s="46">
        <v>5</v>
      </c>
      <c r="BT23" s="92">
        <v>5</v>
      </c>
      <c r="BU23" s="289">
        <f>AA23+AL23+AW23+BH23+BS23</f>
        <v>16</v>
      </c>
      <c r="BV23" s="35">
        <f>(Y23*AA23+AJ23*AL23+AU23*AW23+BF23*BH23+BQ23*BS23)/BU23</f>
        <v>3.625</v>
      </c>
      <c r="BW23" s="36" t="str">
        <f>TEXT(BV23,"0.00")</f>
        <v>3.63</v>
      </c>
      <c r="BX23" s="37" t="str">
        <f>IF(AND(BV23&lt;0.8),"Cảnh báo KQHT","Lên lớp")</f>
        <v>Lên lớp</v>
      </c>
      <c r="BY23" s="290">
        <f>AB23+AM23+AX23+BI23+BT23</f>
        <v>16</v>
      </c>
      <c r="BZ23" s="291">
        <f xml:space="preserve"> (Y23*AB23+AJ23*AM23+AU23*AX23+BF23*BI23+BQ23*BT23)/BY23</f>
        <v>3.625</v>
      </c>
      <c r="CA23" s="37" t="str">
        <f>IF(AND(BZ23&lt;1.2),"Cảnh báo KQHT","Lên lớp")</f>
        <v>Lên lớp</v>
      </c>
      <c r="CB23" s="391"/>
      <c r="CC23" s="417">
        <v>7</v>
      </c>
      <c r="CD23" s="337">
        <v>7.5</v>
      </c>
      <c r="CE23" s="45"/>
      <c r="CF23" s="17">
        <f>ROUND((CC23*0.4+CD23*0.6),1)</f>
        <v>7.3</v>
      </c>
      <c r="CG23" s="18">
        <f>ROUND(MAX((CC23*0.4+CD23*0.6),(CC23*0.4+CE23*0.6)),1)</f>
        <v>7.3</v>
      </c>
      <c r="CH23" s="323" t="str">
        <f>TEXT(CG23,"0.0")</f>
        <v>7.3</v>
      </c>
      <c r="CI23" s="22" t="str">
        <f>IF(CG23&gt;=8.5,"A",IF(CG23&gt;=8,"B+",IF(CG23&gt;=7,"B",IF(CG23&gt;=6.5,"C+",IF(CG23&gt;=5.5,"C",IF(CG23&gt;=5,"D+",IF(CG23&gt;=4,"D","F")))))))</f>
        <v>B</v>
      </c>
      <c r="CJ23" s="20">
        <f>IF(CI23="A",4,IF(CI23="B+",3.5,IF(CI23="B",3,IF(CI23="C+",2.5,IF(CI23="C",2,IF(CI23="D+",1.5,IF(CI23="D",1,0)))))))</f>
        <v>3</v>
      </c>
      <c r="CK23" s="20" t="str">
        <f>TEXT(CJ23,"0.0")</f>
        <v>3.0</v>
      </c>
      <c r="CL23" s="46">
        <v>2</v>
      </c>
      <c r="CM23" s="416">
        <v>2</v>
      </c>
      <c r="CN23" s="417">
        <v>7.3</v>
      </c>
      <c r="CO23" s="65">
        <v>9</v>
      </c>
      <c r="CP23" s="45"/>
      <c r="CQ23" s="17">
        <f>ROUND((CN23*0.4+CO23*0.6),1)</f>
        <v>8.3000000000000007</v>
      </c>
      <c r="CR23" s="18">
        <f>ROUND(MAX((CN23*0.4+CO23*0.6),(CN23*0.4+CP23*0.6)),1)</f>
        <v>8.3000000000000007</v>
      </c>
      <c r="CS23" s="323" t="str">
        <f>TEXT(CR23,"0.0")</f>
        <v>8.3</v>
      </c>
      <c r="CT23" s="22" t="str">
        <f>IF(CR23&gt;=8.5,"A",IF(CR23&gt;=8,"B+",IF(CR23&gt;=7,"B",IF(CR23&gt;=6.5,"C+",IF(CR23&gt;=5.5,"C",IF(CR23&gt;=5,"D+",IF(CR23&gt;=4,"D","F")))))))</f>
        <v>B+</v>
      </c>
      <c r="CU23" s="20">
        <f>IF(CT23="A",4,IF(CT23="B+",3.5,IF(CT23="B",3,IF(CT23="C+",2.5,IF(CT23="C",2,IF(CT23="D+",1.5,IF(CT23="D",1,0)))))))</f>
        <v>3.5</v>
      </c>
      <c r="CV23" s="20" t="str">
        <f>TEXT(CU23,"0.0")</f>
        <v>3.5</v>
      </c>
      <c r="CW23" s="46">
        <v>4</v>
      </c>
      <c r="CX23" s="416">
        <v>4</v>
      </c>
      <c r="CY23" s="417">
        <v>6.2</v>
      </c>
      <c r="CZ23" s="65">
        <v>5</v>
      </c>
      <c r="DA23" s="65"/>
      <c r="DB23" s="17">
        <f>ROUND((CY23*0.4+CZ23*0.6),1)</f>
        <v>5.5</v>
      </c>
      <c r="DC23" s="18">
        <f>ROUND(MAX((CY23*0.4+CZ23*0.6),(CY23*0.4+DA23*0.6)),1)</f>
        <v>5.5</v>
      </c>
      <c r="DD23" s="323" t="str">
        <f>TEXT(DC23,"0.0")</f>
        <v>5.5</v>
      </c>
      <c r="DE23" s="22" t="str">
        <f>IF(DC23&gt;=8.5,"A",IF(DC23&gt;=8,"B+",IF(DC23&gt;=7,"B",IF(DC23&gt;=6.5,"C+",IF(DC23&gt;=5.5,"C",IF(DC23&gt;=5,"D+",IF(DC23&gt;=4,"D","F")))))))</f>
        <v>C</v>
      </c>
      <c r="DF23" s="20">
        <f>IF(DE23="A",4,IF(DE23="B+",3.5,IF(DE23="B",3,IF(DE23="C+",2.5,IF(DE23="C",2,IF(DE23="D+",1.5,IF(DE23="D",1,0)))))))</f>
        <v>2</v>
      </c>
      <c r="DG23" s="20" t="str">
        <f>TEXT(DF23,"0.0")</f>
        <v>2.0</v>
      </c>
      <c r="DH23" s="46">
        <v>3</v>
      </c>
      <c r="DI23" s="416">
        <v>3</v>
      </c>
      <c r="DJ23" s="417">
        <v>6.3</v>
      </c>
      <c r="DK23" s="65">
        <v>6</v>
      </c>
      <c r="DL23" s="45"/>
      <c r="DM23" s="17">
        <f>ROUND((DJ23*0.4+DK23*0.6),1)</f>
        <v>6.1</v>
      </c>
      <c r="DN23" s="18">
        <f>ROUND(MAX((DJ23*0.4+DK23*0.6),(DJ23*0.4+DL23*0.6)),1)</f>
        <v>6.1</v>
      </c>
      <c r="DO23" s="323" t="str">
        <f>TEXT(DN23,"0.0")</f>
        <v>6.1</v>
      </c>
      <c r="DP23" s="22" t="str">
        <f>IF(DN23&gt;=8.5,"A",IF(DN23&gt;=8,"B+",IF(DN23&gt;=7,"B",IF(DN23&gt;=6.5,"C+",IF(DN23&gt;=5.5,"C",IF(DN23&gt;=5,"D+",IF(DN23&gt;=4,"D","F")))))))</f>
        <v>C</v>
      </c>
      <c r="DQ23" s="20">
        <f>IF(DP23="A",4,IF(DP23="B+",3.5,IF(DP23="B",3,IF(DP23="C+",2.5,IF(DP23="C",2,IF(DP23="D+",1.5,IF(DP23="D",1,0)))))))</f>
        <v>2</v>
      </c>
      <c r="DR23" s="20" t="str">
        <f>TEXT(DQ23,"0.0")</f>
        <v>2.0</v>
      </c>
      <c r="DS23" s="46">
        <v>3</v>
      </c>
      <c r="DT23" s="416">
        <v>3</v>
      </c>
      <c r="DU23" s="417">
        <v>7.7</v>
      </c>
      <c r="DV23" s="86">
        <v>6</v>
      </c>
      <c r="DW23" s="65"/>
      <c r="DX23" s="17">
        <f>ROUND((DU23*0.4+DV23*0.6),1)</f>
        <v>6.7</v>
      </c>
      <c r="DY23" s="18">
        <f>ROUND(MAX((DU23*0.4+DV23*0.6),(DU23*0.4+DW23*0.6)),1)</f>
        <v>6.7</v>
      </c>
      <c r="DZ23" s="323" t="str">
        <f>TEXT(DY23,"0.0")</f>
        <v>6.7</v>
      </c>
      <c r="EA23" s="22" t="str">
        <f>IF(DY23&gt;=8.5,"A",IF(DY23&gt;=8,"B+",IF(DY23&gt;=7,"B",IF(DY23&gt;=6.5,"C+",IF(DY23&gt;=5.5,"C",IF(DY23&gt;=5,"D+",IF(DY23&gt;=4,"D","F")))))))</f>
        <v>C+</v>
      </c>
      <c r="EB23" s="20">
        <f>IF(EA23="A",4,IF(EA23="B+",3.5,IF(EA23="B",3,IF(EA23="C+",2.5,IF(EA23="C",2,IF(EA23="D+",1.5,IF(EA23="D",1,0)))))))</f>
        <v>2.5</v>
      </c>
      <c r="EC23" s="20" t="str">
        <f>TEXT(EB23,"0.0")</f>
        <v>2.5</v>
      </c>
      <c r="ED23" s="46">
        <v>3</v>
      </c>
      <c r="EE23" s="416">
        <v>3</v>
      </c>
      <c r="EF23" s="417">
        <v>6.6</v>
      </c>
      <c r="EG23" s="65">
        <v>6</v>
      </c>
      <c r="EH23" s="65"/>
      <c r="EI23" s="17">
        <f>ROUND((EF23*0.4+EG23*0.6),1)</f>
        <v>6.2</v>
      </c>
      <c r="EJ23" s="18">
        <f>ROUND(MAX((EF23*0.4+EG23*0.6),(EF23*0.4+EH23*0.6)),1)</f>
        <v>6.2</v>
      </c>
      <c r="EK23" s="323" t="str">
        <f>TEXT(EJ23,"0.0")</f>
        <v>6.2</v>
      </c>
      <c r="EL23" s="22" t="str">
        <f>IF(EJ23&gt;=8.5,"A",IF(EJ23&gt;=8,"B+",IF(EJ23&gt;=7,"B",IF(EJ23&gt;=6.5,"C+",IF(EJ23&gt;=5.5,"C",IF(EJ23&gt;=5,"D+",IF(EJ23&gt;=4,"D","F")))))))</f>
        <v>C</v>
      </c>
      <c r="EM23" s="20">
        <f>IF(EL23="A",4,IF(EL23="B+",3.5,IF(EL23="B",3,IF(EL23="C+",2.5,IF(EL23="C",2,IF(EL23="D+",1.5,IF(EL23="D",1,0)))))))</f>
        <v>2</v>
      </c>
      <c r="EN23" s="20" t="str">
        <f>TEXT(EM23,"0.0")</f>
        <v>2.0</v>
      </c>
      <c r="EO23" s="46">
        <v>2</v>
      </c>
      <c r="EP23" s="416">
        <v>2</v>
      </c>
      <c r="EQ23" s="515">
        <f>CL23+CW23+DH23+DS23+ED23+EO23</f>
        <v>17</v>
      </c>
      <c r="ER23" s="35">
        <f>(CJ23*CL23+CU23*CW23+DF23*DH23+DQ23*DS23+EB23*ED23+EM23*EO23)/EQ23</f>
        <v>2.5588235294117645</v>
      </c>
      <c r="ES23" s="36" t="str">
        <f>TEXT(ER23,"0.00")</f>
        <v>2.56</v>
      </c>
      <c r="ET23" s="86" t="str">
        <f>IF(AND(ER23&lt;1),"Cảnh báo KQHT","Lên lớp")</f>
        <v>Lên lớp</v>
      </c>
      <c r="EU23" s="501">
        <f>BU23+EQ23</f>
        <v>33</v>
      </c>
      <c r="EV23" s="35">
        <f>(BU23*BV23+EQ23*ER23)/EU23</f>
        <v>3.0757575757575757</v>
      </c>
      <c r="EW23" s="36" t="str">
        <f>TEXT(EV23,"0.00")</f>
        <v>3.08</v>
      </c>
      <c r="EX23" s="530">
        <f>EP23+EE23+DT23+DI23+CX23+CM23+BT23+BI23+AX23+AM23+AB23</f>
        <v>33</v>
      </c>
      <c r="EY23" s="502">
        <f>(EP23*EM23+EE23*EB23+DT23*DQ23+DI23*DF23+CX23*CU23+CM23*CJ23+BT23*BQ23+BI23*BF23+AX23*AU23+AM23*AJ23+AB23*Y23)/EX23</f>
        <v>3.0757575757575757</v>
      </c>
      <c r="EZ23" s="503" t="str">
        <f>IF(AND(EY23&lt;1.2),"Cảnh báo KQHT","Lên lớp")</f>
        <v>Lên lớp</v>
      </c>
      <c r="FA23" s="225"/>
      <c r="FB23" s="417">
        <v>8</v>
      </c>
      <c r="FC23" s="604">
        <v>3</v>
      </c>
      <c r="FD23" s="599"/>
      <c r="FE23" s="17">
        <f>ROUND((FB23*0.4+FC23*0.6),1)</f>
        <v>5</v>
      </c>
      <c r="FF23" s="18">
        <f>ROUND(MAX((FB23*0.4+FC23*0.6),(FB23*0.4+FD23*0.6)),1)</f>
        <v>5</v>
      </c>
      <c r="FG23" s="1028" t="str">
        <f>TEXT(FF23,"0.0")</f>
        <v>5.0</v>
      </c>
      <c r="FH23" s="22" t="str">
        <f>IF(FF23&gt;=8.5,"A",IF(FF23&gt;=8,"B+",IF(FF23&gt;=7,"B",IF(FF23&gt;=6.5,"C+",IF(FF23&gt;=5.5,"C",IF(FF23&gt;=5,"D+",IF(FF23&gt;=4,"D","F")))))))</f>
        <v>D+</v>
      </c>
      <c r="FI23" s="20">
        <f>IF(FH23="A",4,IF(FH23="B+",3.5,IF(FH23="B",3,IF(FH23="C+",2.5,IF(FH23="C",2,IF(FH23="D+",1.5,IF(FH23="D",1,0)))))))</f>
        <v>1.5</v>
      </c>
      <c r="FJ23" s="20" t="str">
        <f>TEXT(FI23,"0.0")</f>
        <v>1.5</v>
      </c>
      <c r="FK23" s="46">
        <v>4</v>
      </c>
      <c r="FL23" s="97">
        <v>4</v>
      </c>
      <c r="FM23" s="406">
        <v>7.8</v>
      </c>
      <c r="FN23" s="65">
        <v>7</v>
      </c>
      <c r="FO23" s="65"/>
      <c r="FP23" s="17">
        <f>ROUND((FM23*0.4+FN23*0.6),1)</f>
        <v>7.3</v>
      </c>
      <c r="FQ23" s="18">
        <f>ROUND(MAX((FM23*0.4+FN23*0.6),(FM23*0.4+FO23*0.6)),1)</f>
        <v>7.3</v>
      </c>
      <c r="FR23" s="323" t="str">
        <f>TEXT(FQ23,"0.0")</f>
        <v>7.3</v>
      </c>
      <c r="FS23" s="22" t="str">
        <f>IF(FQ23&gt;=8.5,"A",IF(FQ23&gt;=8,"B+",IF(FQ23&gt;=7,"B",IF(FQ23&gt;=6.5,"C+",IF(FQ23&gt;=5.5,"C",IF(FQ23&gt;=5,"D+",IF(FQ23&gt;=4,"D","F")))))))</f>
        <v>B</v>
      </c>
      <c r="FT23" s="20">
        <f>IF(FS23="A",4,IF(FS23="B+",3.5,IF(FS23="B",3,IF(FS23="C+",2.5,IF(FS23="C",2,IF(FS23="D+",1.5,IF(FS23="D",1,0)))))))</f>
        <v>3</v>
      </c>
      <c r="FU23" s="20" t="str">
        <f>TEXT(FT23,"0.0")</f>
        <v>3.0</v>
      </c>
      <c r="FV23" s="46">
        <v>2</v>
      </c>
      <c r="FW23" s="416">
        <v>2</v>
      </c>
      <c r="FX23" s="417">
        <v>6.3</v>
      </c>
      <c r="FY23" s="65">
        <v>8</v>
      </c>
      <c r="FZ23" s="65"/>
      <c r="GA23" s="17">
        <f>ROUND((FX23*0.4+FY23*0.6),1)</f>
        <v>7.3</v>
      </c>
      <c r="GB23" s="18">
        <f>ROUND(MAX((FX23*0.4+FY23*0.6),(FX23*0.4+FZ23*0.6)),1)</f>
        <v>7.3</v>
      </c>
      <c r="GC23" s="1028" t="str">
        <f>TEXT(GB23,"0.0")</f>
        <v>7.3</v>
      </c>
      <c r="GD23" s="22" t="str">
        <f>IF(GB23&gt;=8.5,"A",IF(GB23&gt;=8,"B+",IF(GB23&gt;=7,"B",IF(GB23&gt;=6.5,"C+",IF(GB23&gt;=5.5,"C",IF(GB23&gt;=5,"D+",IF(GB23&gt;=4,"D","F")))))))</f>
        <v>B</v>
      </c>
      <c r="GE23" s="20">
        <f>IF(GD23="A",4,IF(GD23="B+",3.5,IF(GD23="B",3,IF(GD23="C+",2.5,IF(GD23="C",2,IF(GD23="D+",1.5,IF(GD23="D",1,0)))))))</f>
        <v>3</v>
      </c>
      <c r="GF23" s="20" t="str">
        <f>TEXT(GE23,"0.0")</f>
        <v>3.0</v>
      </c>
      <c r="GG23" s="46">
        <v>2</v>
      </c>
      <c r="GH23" s="416">
        <v>2</v>
      </c>
      <c r="GI23" s="417">
        <v>6</v>
      </c>
      <c r="GJ23" s="668"/>
      <c r="GK23" s="599"/>
      <c r="GL23" s="17">
        <f>ROUND((GI23*0.4+GJ23*0.6),1)</f>
        <v>2.4</v>
      </c>
      <c r="GM23" s="18">
        <f>ROUND(MAX((GI23*0.4+GJ23*0.6),(GI23*0.4+GK23*0.6)),1)</f>
        <v>2.4</v>
      </c>
      <c r="GN23" s="1028" t="str">
        <f>TEXT(GM23,"0.0")</f>
        <v>2.4</v>
      </c>
      <c r="GO23" s="22" t="str">
        <f>IF(GM23&gt;=8.5,"A",IF(GM23&gt;=8,"B+",IF(GM23&gt;=7,"B",IF(GM23&gt;=6.5,"C+",IF(GM23&gt;=5.5,"C",IF(GM23&gt;=5,"D+",IF(GM23&gt;=4,"D","F")))))))</f>
        <v>F</v>
      </c>
      <c r="GP23" s="20">
        <f>IF(GO23="A",4,IF(GO23="B+",3.5,IF(GO23="B",3,IF(GO23="C+",2.5,IF(GO23="C",2,IF(GO23="D+",1.5,IF(GO23="D",1,0)))))))</f>
        <v>0</v>
      </c>
      <c r="GQ23" s="20" t="str">
        <f>TEXT(GP23,"0.0")</f>
        <v>0.0</v>
      </c>
      <c r="GR23" s="46">
        <v>2</v>
      </c>
      <c r="GS23" s="416"/>
      <c r="GT23" s="660">
        <v>7.3</v>
      </c>
      <c r="GU23" s="599">
        <v>5</v>
      </c>
      <c r="GV23" s="599"/>
      <c r="GW23" s="17">
        <f>ROUND((GT23*0.4+GU23*0.6),1)</f>
        <v>5.9</v>
      </c>
      <c r="GX23" s="18">
        <f>ROUND(MAX((GT23*0.4+GU23*0.6),(GT23*0.4+GV23*0.6)),1)</f>
        <v>5.9</v>
      </c>
      <c r="GY23" s="1028" t="str">
        <f>TEXT(GX23,"0.0")</f>
        <v>5.9</v>
      </c>
      <c r="GZ23" s="22" t="str">
        <f>IF(GX23&gt;=8.5,"A",IF(GX23&gt;=8,"B+",IF(GX23&gt;=7,"B",IF(GX23&gt;=6.5,"C+",IF(GX23&gt;=5.5,"C",IF(GX23&gt;=5,"D+",IF(GX23&gt;=4,"D","F")))))))</f>
        <v>C</v>
      </c>
      <c r="HA23" s="20">
        <f>IF(GZ23="A",4,IF(GZ23="B+",3.5,IF(GZ23="B",3,IF(GZ23="C+",2.5,IF(GZ23="C",2,IF(GZ23="D+",1.5,IF(GZ23="D",1,0)))))))</f>
        <v>2</v>
      </c>
      <c r="HB23" s="20" t="str">
        <f>TEXT(HA23,"0.0")</f>
        <v>2.0</v>
      </c>
      <c r="HC23" s="46">
        <v>2</v>
      </c>
      <c r="HD23" s="416">
        <v>2</v>
      </c>
      <c r="HE23" s="417">
        <v>5.6</v>
      </c>
      <c r="HF23" s="668"/>
      <c r="HG23" s="599"/>
      <c r="HH23" s="17">
        <f>ROUND((HE23*0.4+HF23*0.6),1)</f>
        <v>2.2000000000000002</v>
      </c>
      <c r="HI23" s="18">
        <f>ROUND(MAX((HE23*0.4+HF23*0.6),(HE23*0.4+HG23*0.6)),1)</f>
        <v>2.2000000000000002</v>
      </c>
      <c r="HJ23" s="323" t="str">
        <f>TEXT(HI23,"0.0")</f>
        <v>2.2</v>
      </c>
      <c r="HK23" s="22" t="str">
        <f>IF(HI23&gt;=8.5,"A",IF(HI23&gt;=8,"B+",IF(HI23&gt;=7,"B",IF(HI23&gt;=6.5,"C+",IF(HI23&gt;=5.5,"C",IF(HI23&gt;=5,"D+",IF(HI23&gt;=4,"D","F")))))))</f>
        <v>F</v>
      </c>
      <c r="HL23" s="20">
        <f>IF(HK23="A",4,IF(HK23="B+",3.5,IF(HK23="B",3,IF(HK23="C+",2.5,IF(HK23="C",2,IF(HK23="D+",1.5,IF(HK23="D",1,0)))))))</f>
        <v>0</v>
      </c>
      <c r="HM23" s="20" t="str">
        <f>TEXT(HL23,"0.0")</f>
        <v>0.0</v>
      </c>
      <c r="HN23" s="46">
        <v>3</v>
      </c>
      <c r="HO23" s="416"/>
      <c r="HP23" s="417">
        <v>6.6</v>
      </c>
      <c r="HQ23" s="599">
        <v>6</v>
      </c>
      <c r="HR23" s="599"/>
      <c r="HS23" s="17">
        <f>ROUND((HP23*0.4+HQ23*0.6),1)</f>
        <v>6.2</v>
      </c>
      <c r="HT23" s="18">
        <f>ROUND(MAX((HP23*0.4+HQ23*0.6),(HP23*0.4+HR23*0.6)),1)</f>
        <v>6.2</v>
      </c>
      <c r="HU23" s="323" t="str">
        <f>TEXT(HT23,"0.0")</f>
        <v>6.2</v>
      </c>
      <c r="HV23" s="22" t="str">
        <f>IF(HT23&gt;=8.5,"A",IF(HT23&gt;=8,"B+",IF(HT23&gt;=7,"B",IF(HT23&gt;=6.5,"C+",IF(HT23&gt;=5.5,"C",IF(HT23&gt;=5,"D+",IF(HT23&gt;=4,"D","F")))))))</f>
        <v>C</v>
      </c>
      <c r="HW23" s="20">
        <f>IF(HV23="A",4,IF(HV23="B+",3.5,IF(HV23="B",3,IF(HV23="C+",2.5,IF(HV23="C",2,IF(HV23="D+",1.5,IF(HV23="D",1,0)))))))</f>
        <v>2</v>
      </c>
      <c r="HX23" s="20" t="str">
        <f>TEXT(HW23,"0.0")</f>
        <v>2.0</v>
      </c>
      <c r="HY23" s="46">
        <v>2</v>
      </c>
      <c r="HZ23" s="416">
        <v>2</v>
      </c>
      <c r="IA23" s="417">
        <v>5</v>
      </c>
      <c r="IB23" s="668"/>
      <c r="IC23" s="599"/>
      <c r="ID23" s="17">
        <f>ROUND((IA23*0.4+IB23*0.6),1)</f>
        <v>2</v>
      </c>
      <c r="IE23" s="18">
        <f>ROUND(MAX((IA23*0.4+IB23*0.6),(IA23*0.4+IC23*0.6)),1)</f>
        <v>2</v>
      </c>
      <c r="IF23" s="323" t="str">
        <f>TEXT(IE23,"0.0")</f>
        <v>2.0</v>
      </c>
      <c r="IG23" s="22" t="str">
        <f>IF(IE23&gt;=8.5,"A",IF(IE23&gt;=8,"B+",IF(IE23&gt;=7,"B",IF(IE23&gt;=6.5,"C+",IF(IE23&gt;=5.5,"C",IF(IE23&gt;=5,"D+",IF(IE23&gt;=4,"D","F")))))))</f>
        <v>F</v>
      </c>
      <c r="IH23" s="20">
        <f>IF(IG23="A",4,IF(IG23="B+",3.5,IF(IG23="B",3,IF(IG23="C+",2.5,IF(IG23="C",2,IF(IG23="D+",1.5,IF(IG23="D",1,0)))))))</f>
        <v>0</v>
      </c>
      <c r="II23" s="20" t="str">
        <f>TEXT(IH23,"0.0")</f>
        <v>0.0</v>
      </c>
      <c r="IJ23" s="46">
        <v>3</v>
      </c>
      <c r="IK23" s="416"/>
      <c r="IL23" s="417">
        <v>5</v>
      </c>
      <c r="IM23" s="673"/>
      <c r="IN23" s="599"/>
      <c r="IO23" s="17">
        <f>ROUND((IL23*0.4+IM23*0.6),1)</f>
        <v>2</v>
      </c>
      <c r="IP23" s="18">
        <f>ROUND(MAX((IL23*0.4+IM23*0.6),(IL23*0.4+IN23*0.6)),1)</f>
        <v>2</v>
      </c>
      <c r="IQ23" s="323" t="str">
        <f>TEXT(IP23,"0.0")</f>
        <v>2.0</v>
      </c>
      <c r="IR23" s="22" t="str">
        <f>IF(IP23&gt;=8.5,"A",IF(IP23&gt;=8,"B+",IF(IP23&gt;=7,"B",IF(IP23&gt;=6.5,"C+",IF(IP23&gt;=5.5,"C",IF(IP23&gt;=5,"D+",IF(IP23&gt;=4,"D","F")))))))</f>
        <v>F</v>
      </c>
      <c r="IS23" s="20">
        <f>IF(IR23="A",4,IF(IR23="B+",3.5,IF(IR23="B",3,IF(IR23="C+",2.5,IF(IR23="C",2,IF(IR23="D+",1.5,IF(IR23="D",1,0)))))))</f>
        <v>0</v>
      </c>
      <c r="IT23" s="20" t="str">
        <f>TEXT(IS23,"0.0")</f>
        <v>0.0</v>
      </c>
      <c r="IU23" s="46">
        <v>1</v>
      </c>
      <c r="IV23" s="416"/>
      <c r="IW23" s="1167">
        <f>ROUND((IE23*3+IP23*1)/4,1)</f>
        <v>2</v>
      </c>
      <c r="IX23" s="22" t="str">
        <f>IF(IW23&gt;=8.5,"A",IF(IW23&gt;=8,"B+",IF(IW23&gt;=7,"B",IF(IW23&gt;=6.5,"C+",IF(IW23&gt;=5.5,"C",IF(IW23&gt;=5,"D+",IF(IW23&gt;=4,"D","F")))))))</f>
        <v>F</v>
      </c>
      <c r="IY23" s="20">
        <f>IF(IX23="A",4,IF(IX23="B+",3.5,IF(IX23="B",3,IF(IX23="C+",2.5,IF(IX23="C",2,IF(IX23="D+",1.5,IF(IX23="D",1,0)))))))</f>
        <v>0</v>
      </c>
      <c r="IZ23" s="20" t="str">
        <f>TEXT(IY23,"0.0")</f>
        <v>0.0</v>
      </c>
      <c r="JA23" s="743">
        <v>4</v>
      </c>
      <c r="JB23" s="416"/>
      <c r="JC23" s="585">
        <v>8.5</v>
      </c>
      <c r="JD23" s="65">
        <v>8</v>
      </c>
      <c r="JE23" s="65"/>
      <c r="JF23" s="17">
        <f>ROUND((JC23*0.4+JD23*0.6),1)</f>
        <v>8.1999999999999993</v>
      </c>
      <c r="JG23" s="18">
        <f>ROUND(MAX((JC23*0.4+JD23*0.6),(JC23*0.4+JE23*0.6)),1)</f>
        <v>8.1999999999999993</v>
      </c>
      <c r="JH23" s="1028" t="str">
        <f>TEXT(JG23,"0.0")</f>
        <v>8.2</v>
      </c>
      <c r="JI23" s="22" t="str">
        <f>IF(JG23&gt;=8.5,"A",IF(JG23&gt;=8,"B+",IF(JG23&gt;=7,"B",IF(JG23&gt;=6.5,"C+",IF(JG23&gt;=5.5,"C",IF(JG23&gt;=5,"D+",IF(JG23&gt;=4,"D","F")))))))</f>
        <v>B+</v>
      </c>
      <c r="JJ23" s="20">
        <f>IF(JI23="A",4,IF(JI23="B+",3.5,IF(JI23="B",3,IF(JI23="C+",2.5,IF(JI23="C",2,IF(JI23="D+",1.5,IF(JI23="D",1,0)))))))</f>
        <v>3.5</v>
      </c>
      <c r="JK23" s="20" t="str">
        <f>TEXT(JJ23,"0.0")</f>
        <v>3.5</v>
      </c>
      <c r="JL23" s="46">
        <v>2</v>
      </c>
      <c r="JM23" s="416">
        <v>2</v>
      </c>
      <c r="JN23" s="417">
        <v>7</v>
      </c>
      <c r="JO23" s="337">
        <v>6.6</v>
      </c>
      <c r="JP23" s="337"/>
      <c r="JQ23" s="17">
        <f>ROUND((JN23*0.4+JO23*0.6),1)</f>
        <v>6.8</v>
      </c>
      <c r="JR23" s="18">
        <f>ROUND(MAX((JN23*0.4+JO23*0.6),(JN23*0.4+JP23*0.6)),1)</f>
        <v>6.8</v>
      </c>
      <c r="JS23" s="323" t="str">
        <f>TEXT(JR23,"0.0")</f>
        <v>6.8</v>
      </c>
      <c r="JT23" s="22" t="str">
        <f>IF(JR23&gt;=8.5,"A",IF(JR23&gt;=8,"B+",IF(JR23&gt;=7,"B",IF(JR23&gt;=6.5,"C+",IF(JR23&gt;=5.5,"C",IF(JR23&gt;=5,"D+",IF(JR23&gt;=4,"D","F")))))))</f>
        <v>C+</v>
      </c>
      <c r="JU23" s="20">
        <f>IF(JT23="A",4,IF(JT23="B+",3.5,IF(JT23="B",3,IF(JT23="C+",2.5,IF(JT23="C",2,IF(JT23="D+",1.5,IF(JT23="D",1,0)))))))</f>
        <v>2.5</v>
      </c>
      <c r="JV23" s="20" t="str">
        <f>TEXT(JU23,"0.0")</f>
        <v>2.5</v>
      </c>
      <c r="JW23" s="46">
        <v>1</v>
      </c>
      <c r="JX23" s="416">
        <v>1</v>
      </c>
      <c r="JY23" s="1167">
        <f>ROUND((CG23*2+JR23*1)/3,1)</f>
        <v>7.1</v>
      </c>
      <c r="JZ23" s="22" t="str">
        <f>IF(JY23&gt;=8.5,"A",IF(JY23&gt;=8,"B+",IF(JY23&gt;=7,"B",IF(JY23&gt;=6.5,"C+",IF(JY23&gt;=5.5,"C",IF(JY23&gt;=5,"D+",IF(JY23&gt;=4,"D","F")))))))</f>
        <v>B</v>
      </c>
      <c r="KA23" s="20">
        <f>IF(JZ23="A",4,IF(JZ23="B+",3.5,IF(JZ23="B",3,IF(JZ23="C+",2.5,IF(JZ23="C",2,IF(JZ23="D+",1.5,IF(JZ23="D",1,0)))))))</f>
        <v>3</v>
      </c>
      <c r="KB23" s="20" t="str">
        <f>TEXT(KA23,"0.0")</f>
        <v>3.0</v>
      </c>
      <c r="KC23" s="743">
        <v>3</v>
      </c>
      <c r="KD23" s="416">
        <v>3</v>
      </c>
      <c r="KE23" s="515">
        <f>FK23+FV23+GG23+GR23+HC23+HN23+HY23+IJ23+IU23+JL23+JW23</f>
        <v>24</v>
      </c>
      <c r="KF23" s="35">
        <f>(FI23*FK23+FT23*FV23+GE23*GG23+GP23*GR23+HA23*HC23+HL23*HN23+HW23*HY23+IH23*IJ23+IS23*IU23+JJ23*JL23+JU23*JW23)/KE23</f>
        <v>1.4791666666666667</v>
      </c>
      <c r="KG23" s="36" t="str">
        <f>TEXT(KF23,"0.00")</f>
        <v>1.48</v>
      </c>
      <c r="KH23" s="37" t="str">
        <f>IF(AND(KF23&lt;1),"Cảnh báo KQHT","Lên lớp")</f>
        <v>Lên lớp</v>
      </c>
      <c r="KI23" s="501">
        <f>BU23+EQ23+KE23</f>
        <v>57</v>
      </c>
      <c r="KJ23" s="690">
        <f>(BU23*BV23+EQ23*ER23+KF23*KE23)/KI23</f>
        <v>2.4035087719298245</v>
      </c>
      <c r="KK23" s="36" t="str">
        <f>TEXT(KJ23,"0.00")</f>
        <v>2.40</v>
      </c>
      <c r="KL23" s="290">
        <f>FL23+FW23+GH23+GS23+HD23+HO23+HZ23+IK23+IV23+JM23+JX23</f>
        <v>15</v>
      </c>
      <c r="KM23" s="291">
        <f xml:space="preserve"> (FI23*FL23+FT23*FW23+GE23*GH23+GP23*GS23+HA23*HD23+HL23*HO23+HW23*HZ23+IH23*IK23+IS23*IV23+JJ23*JM23+JU23*JX23)/KL23</f>
        <v>2.3666666666666667</v>
      </c>
      <c r="KN23" s="679">
        <f>EX23+KL23</f>
        <v>48</v>
      </c>
      <c r="KO23" s="680">
        <f xml:space="preserve"> (EX23*EY23+KM23*KL23)/KN23</f>
        <v>2.8541666666666665</v>
      </c>
      <c r="KP23" s="37" t="str">
        <f>IF(AND(KO23&lt;1.4),"Cảnh báo KQHT","Lên lớp")</f>
        <v>Lên lớp</v>
      </c>
      <c r="KR23" s="419">
        <v>0</v>
      </c>
      <c r="KS23" s="65"/>
      <c r="KT23" s="65"/>
      <c r="KU23" s="17">
        <f>ROUND((KR23*0.4+KS23*0.6),1)</f>
        <v>0</v>
      </c>
      <c r="KV23" s="18">
        <f>ROUND(MAX((KR23*0.4+KS23*0.6),(KR23*0.4+KT23*0.6)),1)</f>
        <v>0</v>
      </c>
      <c r="KW23" s="1028" t="str">
        <f>TEXT(KV23,"0.0")</f>
        <v>0.0</v>
      </c>
      <c r="KX23" s="22" t="str">
        <f>IF(KV23&gt;=8.5,"A",IF(KV23&gt;=8,"B+",IF(KV23&gt;=7,"B",IF(KV23&gt;=6.5,"C+",IF(KV23&gt;=5.5,"C",IF(KV23&gt;=5,"D+",IF(KV23&gt;=4,"D","F")))))))</f>
        <v>F</v>
      </c>
      <c r="KY23" s="20">
        <f>IF(KX23="A",4,IF(KX23="B+",3.5,IF(KX23="B",3,IF(KX23="C+",2.5,IF(KX23="C",2,IF(KX23="D+",1.5,IF(KX23="D",1,0)))))))</f>
        <v>0</v>
      </c>
      <c r="KZ23" s="20" t="str">
        <f>TEXT(KY23,"0.0")</f>
        <v>0.0</v>
      </c>
      <c r="LA23" s="46">
        <v>2</v>
      </c>
      <c r="LB23" s="416"/>
      <c r="LC23" s="417"/>
      <c r="LD23" s="65"/>
      <c r="LE23" s="65"/>
      <c r="LF23" s="17">
        <f>ROUND((LC23*0.4+LD23*0.6),1)</f>
        <v>0</v>
      </c>
      <c r="LG23" s="18">
        <f>ROUND(MAX((LC23*0.4+LD23*0.6),(LC23*0.4+LE23*0.6)),1)</f>
        <v>0</v>
      </c>
      <c r="LH23" s="323" t="str">
        <f>TEXT(LG23,"0.0")</f>
        <v>0.0</v>
      </c>
      <c r="LI23" s="22" t="str">
        <f>IF(LG23&gt;=8.5,"A",IF(LG23&gt;=8,"B+",IF(LG23&gt;=7,"B",IF(LG23&gt;=6.5,"C+",IF(LG23&gt;=5.5,"C",IF(LG23&gt;=5,"D+",IF(LG23&gt;=4,"D","F")))))))</f>
        <v>F</v>
      </c>
      <c r="LJ23" s="20">
        <f>IF(LI23="A",4,IF(LI23="B+",3.5,IF(LI23="B",3,IF(LI23="C+",2.5,IF(LI23="C",2,IF(LI23="D+",1.5,IF(LI23="D",1,0)))))))</f>
        <v>0</v>
      </c>
      <c r="LK23" s="20" t="str">
        <f>TEXT(LJ23,"0.0")</f>
        <v>0.0</v>
      </c>
      <c r="LL23" s="46">
        <v>1</v>
      </c>
      <c r="LM23" s="95"/>
      <c r="LN23" s="1167">
        <f>ROUND((KV23*0.6+LG23*0.4),1)</f>
        <v>0</v>
      </c>
      <c r="LO23" s="22" t="str">
        <f>IF(LN23&gt;=8.5,"A",IF(LN23&gt;=8,"B+",IF(LN23&gt;=7,"B",IF(LN23&gt;=6.5,"C+",IF(LN23&gt;=5.5,"C",IF(LN23&gt;=5,"D+",IF(LN23&gt;=4,"D","F")))))))</f>
        <v>F</v>
      </c>
      <c r="LP23" s="20">
        <f>IF(LO23="A",4,IF(LO23="B+",3.5,IF(LO23="B",3,IF(LO23="C+",2.5,IF(LO23="C",2,IF(LO23="D+",1.5,IF(LO23="D",1,0)))))))</f>
        <v>0</v>
      </c>
      <c r="LQ23" s="20" t="str">
        <f>TEXT(LP23,"0.0")</f>
        <v>0.0</v>
      </c>
      <c r="LR23" s="743">
        <v>3</v>
      </c>
      <c r="LS23" s="416"/>
      <c r="LT23" s="169">
        <v>0</v>
      </c>
      <c r="LU23" s="65"/>
      <c r="LV23" s="65"/>
      <c r="LW23" s="17">
        <f>ROUND((LT23*0.4+LU23*0.6),1)</f>
        <v>0</v>
      </c>
      <c r="LX23" s="18">
        <f>ROUND(MAX((LT23*0.4+LU23*0.6),(LT23*0.4+LV23*0.6)),1)</f>
        <v>0</v>
      </c>
      <c r="LY23" s="1028" t="str">
        <f>TEXT(LX23,"0.0")</f>
        <v>0.0</v>
      </c>
      <c r="LZ23" s="22" t="str">
        <f>IF(LX23&gt;=8.5,"A",IF(LX23&gt;=8,"B+",IF(LX23&gt;=7,"B",IF(LX23&gt;=6.5,"C+",IF(LX23&gt;=5.5,"C",IF(LX23&gt;=5,"D+",IF(LX23&gt;=4,"D","F")))))))</f>
        <v>F</v>
      </c>
      <c r="MA23" s="20">
        <f>IF(LZ23="A",4,IF(LZ23="B+",3.5,IF(LZ23="B",3,IF(LZ23="C+",2.5,IF(LZ23="C",2,IF(LZ23="D+",1.5,IF(LZ23="D",1,0)))))))</f>
        <v>0</v>
      </c>
      <c r="MB23" s="20" t="str">
        <f>TEXT(MA23,"0.0")</f>
        <v>0.0</v>
      </c>
      <c r="MC23" s="46">
        <v>2</v>
      </c>
      <c r="MD23" s="416"/>
      <c r="ME23" s="417"/>
      <c r="MF23" s="65"/>
      <c r="MG23" s="65"/>
      <c r="MH23" s="17">
        <f>ROUND((ME23*0.4+MF23*0.6),1)</f>
        <v>0</v>
      </c>
      <c r="MI23" s="18">
        <f>ROUND(MAX((ME23*0.4+MF23*0.6),(ME23*0.4+MG23*0.6)),1)</f>
        <v>0</v>
      </c>
      <c r="MJ23" s="1028" t="str">
        <f>TEXT(MI23,"0.0")</f>
        <v>0.0</v>
      </c>
      <c r="MK23" s="22" t="str">
        <f>IF(MI23&gt;=8.5,"A",IF(MI23&gt;=8,"B+",IF(MI23&gt;=7,"B",IF(MI23&gt;=6.5,"C+",IF(MI23&gt;=5.5,"C",IF(MI23&gt;=5,"D+",IF(MI23&gt;=4,"D","F")))))))</f>
        <v>F</v>
      </c>
      <c r="ML23" s="20">
        <f>IF(MK23="A",4,IF(MK23="B+",3.5,IF(MK23="B",3,IF(MK23="C+",2.5,IF(MK23="C",2,IF(MK23="D+",1.5,IF(MK23="D",1,0)))))))</f>
        <v>0</v>
      </c>
      <c r="MM23" s="20" t="str">
        <f>TEXT(ML23,"0.0")</f>
        <v>0.0</v>
      </c>
      <c r="MN23" s="46">
        <v>3</v>
      </c>
      <c r="MO23" s="416"/>
      <c r="MP23" s="663">
        <v>0</v>
      </c>
      <c r="MQ23" s="65"/>
      <c r="MR23" s="65"/>
      <c r="MS23" s="17">
        <f>ROUND((MP23*0.4+MQ23*0.6),1)</f>
        <v>0</v>
      </c>
      <c r="MT23" s="18">
        <f>ROUND(MAX((MP23*0.4+MQ23*0.6),(MP23*0.4+MR23*0.6)),1)</f>
        <v>0</v>
      </c>
      <c r="MU23" s="1028" t="str">
        <f>TEXT(MT23,"0.0")</f>
        <v>0.0</v>
      </c>
      <c r="MV23" s="22" t="str">
        <f>IF(MT23&gt;=8.5,"A",IF(MT23&gt;=8,"B+",IF(MT23&gt;=7,"B",IF(MT23&gt;=6.5,"C+",IF(MT23&gt;=5.5,"C",IF(MT23&gt;=5,"D+",IF(MT23&gt;=4,"D","F")))))))</f>
        <v>F</v>
      </c>
      <c r="MW23" s="20">
        <f>IF(MV23="A",4,IF(MV23="B+",3.5,IF(MV23="B",3,IF(MV23="C+",2.5,IF(MV23="C",2,IF(MV23="D+",1.5,IF(MV23="D",1,0)))))))</f>
        <v>0</v>
      </c>
      <c r="MX23" s="20" t="str">
        <f>TEXT(MW23,"0.0")</f>
        <v>0.0</v>
      </c>
      <c r="MY23" s="46">
        <v>3</v>
      </c>
      <c r="MZ23" s="416"/>
      <c r="NA23" s="417"/>
      <c r="NB23" s="65"/>
      <c r="NC23" s="65"/>
      <c r="ND23" s="17">
        <f>ROUND((NA23*0.4+NB23*0.6),1)</f>
        <v>0</v>
      </c>
      <c r="NE23" s="18">
        <f>ROUND(MAX((NA23*0.4+NB23*0.6),(NA23*0.4+NC23*0.6)),1)</f>
        <v>0</v>
      </c>
      <c r="NF23" s="323" t="str">
        <f>TEXT(NE23,"0.0")</f>
        <v>0.0</v>
      </c>
      <c r="NG23" s="22" t="str">
        <f>IF(NE23&gt;=8.5,"A",IF(NE23&gt;=8,"B+",IF(NE23&gt;=7,"B",IF(NE23&gt;=6.5,"C+",IF(NE23&gt;=5.5,"C",IF(NE23&gt;=5,"D+",IF(NE23&gt;=4,"D","F")))))))</f>
        <v>F</v>
      </c>
      <c r="NH23" s="20">
        <f>IF(NG23="A",4,IF(NG23="B+",3.5,IF(NG23="B",3,IF(NG23="C+",2.5,IF(NG23="C",2,IF(NG23="D+",1.5,IF(NG23="D",1,0)))))))</f>
        <v>0</v>
      </c>
      <c r="NI23" s="20" t="str">
        <f>TEXT(NH23,"0.0")</f>
        <v>0.0</v>
      </c>
      <c r="NJ23" s="46">
        <v>1</v>
      </c>
      <c r="NK23" s="416"/>
      <c r="NL23" s="1167">
        <f>ROUND((MT23*0.7+NE23*0.3),1)</f>
        <v>0</v>
      </c>
      <c r="NM23" s="22" t="str">
        <f>IF(NL23&gt;=8.5,"A",IF(NL23&gt;=8,"B+",IF(NL23&gt;=7,"B",IF(NL23&gt;=6.5,"C+",IF(NL23&gt;=5.5,"C",IF(NL23&gt;=5,"D+",IF(NL23&gt;=4,"D","F")))))))</f>
        <v>F</v>
      </c>
      <c r="NN23" s="20">
        <f>IF(NM23="A",4,IF(NM23="B+",3.5,IF(NM23="B",3,IF(NM23="C+",2.5,IF(NM23="C",2,IF(NM23="D+",1.5,IF(NM23="D",1,0)))))))</f>
        <v>0</v>
      </c>
      <c r="NO23" s="20" t="str">
        <f>TEXT(NN23,"0.0")</f>
        <v>0.0</v>
      </c>
      <c r="NP23" s="743">
        <v>4</v>
      </c>
      <c r="NQ23" s="416"/>
      <c r="NR23" s="417"/>
      <c r="NS23" s="65"/>
      <c r="NT23" s="65"/>
      <c r="NU23" s="17">
        <f>ROUND((NR23*0.4+NS23*0.6),1)</f>
        <v>0</v>
      </c>
      <c r="NV23" s="18">
        <f>ROUND(MAX((NR23*0.4+NS23*0.6),(NR23*0.4+NT23*0.6)),1)</f>
        <v>0</v>
      </c>
      <c r="NW23" s="1028" t="str">
        <f>TEXT(NV23,"0.0")</f>
        <v>0.0</v>
      </c>
      <c r="NX23" s="22" t="str">
        <f>IF(NV23&gt;=8.5,"A",IF(NV23&gt;=8,"B+",IF(NV23&gt;=7,"B",IF(NV23&gt;=6.5,"C+",IF(NV23&gt;=5.5,"C",IF(NV23&gt;=5,"D+",IF(NV23&gt;=4,"D","F")))))))</f>
        <v>F</v>
      </c>
      <c r="NY23" s="20">
        <f>IF(NX23="A",4,IF(NX23="B+",3.5,IF(NX23="B",3,IF(NX23="C+",2.5,IF(NX23="C",2,IF(NX23="D+",1.5,IF(NX23="D",1,0)))))))</f>
        <v>0</v>
      </c>
      <c r="NZ23" s="20" t="str">
        <f>TEXT(NY23,"0.0")</f>
        <v>0.0</v>
      </c>
      <c r="OA23" s="46">
        <v>4</v>
      </c>
      <c r="OB23" s="416"/>
      <c r="OC23" s="417"/>
      <c r="OD23" s="65"/>
      <c r="OE23" s="65"/>
      <c r="OF23" s="17">
        <f>ROUND((OC23*0.4+OD23*0.6),1)</f>
        <v>0</v>
      </c>
      <c r="OG23" s="18">
        <f>ROUND(MAX((OC23*0.4+OD23*0.6),(OC23*0.4+OE23*0.6)),1)</f>
        <v>0</v>
      </c>
      <c r="OH23" s="323" t="str">
        <f>TEXT(OG23,"0.0")</f>
        <v>0.0</v>
      </c>
      <c r="OI23" s="22" t="str">
        <f>IF(OG23&gt;=8.5,"A",IF(OG23&gt;=8,"B+",IF(OG23&gt;=7,"B",IF(OG23&gt;=6.5,"C+",IF(OG23&gt;=5.5,"C",IF(OG23&gt;=5,"D+",IF(OG23&gt;=4,"D","F")))))))</f>
        <v>F</v>
      </c>
      <c r="OJ23" s="20">
        <f>IF(OI23="A",4,IF(OI23="B+",3.5,IF(OI23="B",3,IF(OI23="C+",2.5,IF(OI23="C",2,IF(OI23="D+",1.5,IF(OI23="D",1,0)))))))</f>
        <v>0</v>
      </c>
      <c r="OK23" s="20" t="str">
        <f>TEXT(OJ23,"0.0")</f>
        <v>0.0</v>
      </c>
      <c r="OL23" s="46">
        <v>1</v>
      </c>
      <c r="OM23" s="95"/>
      <c r="ON23" s="1175">
        <f>ROUND((NV23*0.6+OG23*0.4),1)</f>
        <v>0</v>
      </c>
      <c r="OO23" s="22" t="str">
        <f>IF(ON23&gt;=8.5,"A",IF(ON23&gt;=8,"B+",IF(ON23&gt;=7,"B",IF(ON23&gt;=6.5,"C+",IF(ON23&gt;=5.5,"C",IF(ON23&gt;=5,"D+",IF(ON23&gt;=4,"D","F")))))))</f>
        <v>F</v>
      </c>
      <c r="OP23" s="20">
        <f>IF(OO23="A",4,IF(OO23="B+",3.5,IF(OO23="B",3,IF(OO23="C+",2.5,IF(OO23="C",2,IF(OO23="D+",1.5,IF(OO23="D",1,0)))))))</f>
        <v>0</v>
      </c>
      <c r="OQ23" s="20" t="str">
        <f>TEXT(OP23,"0.0")</f>
        <v>0.0</v>
      </c>
      <c r="OR23" s="743">
        <v>5</v>
      </c>
      <c r="OS23" s="97"/>
      <c r="OT23" s="263">
        <f>LA23+LL23+MC23+MN23+MY23+NJ23+OA23+OL23</f>
        <v>17</v>
      </c>
      <c r="OU23" s="35">
        <f>(KY23*LA23+LJ23*LL23+MA23*MC23+ML23*MN23+MW23*MY23+NH23*NJ23+NY23*OA23+OJ23*OL23)/OT23</f>
        <v>0</v>
      </c>
      <c r="OV23" s="36" t="str">
        <f>TEXT(OU23,"0.00")</f>
        <v>0.00</v>
      </c>
      <c r="OW23" s="1047" t="str">
        <f>IF(AND(OU23&lt;1),"Cảnh báo KQHT","Lên lớp")</f>
        <v>Cảnh báo KQHT</v>
      </c>
      <c r="OX23" s="501">
        <f>KI23+OT23</f>
        <v>74</v>
      </c>
      <c r="OY23" s="35">
        <f>(BU23*BV23+EQ23*ER23+KE23*KF23+OU23*OT23)/OX23</f>
        <v>1.8513513513513513</v>
      </c>
      <c r="OZ23" s="36" t="str">
        <f>TEXT(OY23,"0.00")</f>
        <v>1.85</v>
      </c>
      <c r="PA23" s="799">
        <f>LB23+LM23+MD23+MO23+MZ23+NK23+OB23+OM23</f>
        <v>0</v>
      </c>
      <c r="PB23" s="800" t="e">
        <f xml:space="preserve"> (KY23*LB23+LJ23*LM23+MA23*MD23+ML23*MO23+MW23*MZ23+NH23*NK23+NY23*OB23+OJ23*OM23)/PA23</f>
        <v>#DIV/0!</v>
      </c>
      <c r="PC23" s="801">
        <f>KN23+PA23</f>
        <v>48</v>
      </c>
      <c r="PD23" s="1031">
        <f>(V23*AB23+AG23*AM23+AR23*AX23+BC23*BI23+BN23*BT23+CG23*CM23+CR23*CX23+DC23*DI23+DN23*DT23+DY23*EE23+EJ23*EP23+FF23*FL23+FQ23*FW23+GB23*GH23+GM23*GS23+GX23*HD23+HI23*HO23+HT23*HZ23+IE23*IK23+IP23*IV23+JG23*JM23+JR23*JX23+KV23*LB23+LG23*LM23+LX23*MD23+MI23*MO23+MT23*MZ23+NE23*NK23+NV23*OB23+OG23*OM23)/PC23</f>
        <v>7.1583333333333341</v>
      </c>
      <c r="PE23" s="802" t="e">
        <f xml:space="preserve"> (KN23*KO23+PB23*PA23)/PC23</f>
        <v>#DIV/0!</v>
      </c>
      <c r="PF23" s="65" t="e">
        <f>IF(AND(PE23&lt;1.4),"Cảnh báo KQHT","Lên lớp")</f>
        <v>#DIV/0!</v>
      </c>
      <c r="PG23" s="1005" t="s">
        <v>464</v>
      </c>
      <c r="PH23" s="417"/>
      <c r="PI23" s="599"/>
      <c r="PJ23" s="599"/>
      <c r="PK23" s="17">
        <f>ROUND((PH23*0.4+PI23*0.6),1)</f>
        <v>0</v>
      </c>
      <c r="PL23" s="18">
        <f>ROUND(MAX((PH23*0.4+PI23*0.6),(PH23*0.4+PJ23*0.6)),1)</f>
        <v>0</v>
      </c>
      <c r="PM23" s="1028" t="str">
        <f>TEXT(PL23,"0.0")</f>
        <v>0.0</v>
      </c>
      <c r="PN23" s="22" t="str">
        <f>IF(PL23&gt;=8.5,"A",IF(PL23&gt;=8,"B+",IF(PL23&gt;=7,"B",IF(PL23&gt;=6.5,"C+",IF(PL23&gt;=5.5,"C",IF(PL23&gt;=5,"D+",IF(PL23&gt;=4,"D","F")))))))</f>
        <v>F</v>
      </c>
      <c r="PO23" s="20">
        <f>IF(PN23="A",4,IF(PN23="B+",3.5,IF(PN23="B",3,IF(PN23="C+",2.5,IF(PN23="C",2,IF(PN23="D+",1.5,IF(PN23="D",1,0)))))))</f>
        <v>0</v>
      </c>
      <c r="PP23" s="20" t="str">
        <f>TEXT(PO23,"0.0")</f>
        <v>0.0</v>
      </c>
      <c r="PQ23" s="46"/>
      <c r="PR23" s="416"/>
      <c r="PS23" s="417"/>
      <c r="PT23" s="65"/>
      <c r="PU23" s="65"/>
      <c r="PV23" s="17">
        <f>ROUND((PS23*0.4+PT23*0.6),1)</f>
        <v>0</v>
      </c>
      <c r="PW23" s="18">
        <f>ROUND(MAX((PS23*0.4+PT23*0.6),(PS23*0.4+PU23*0.6)),1)</f>
        <v>0</v>
      </c>
      <c r="PX23" s="1028" t="str">
        <f>TEXT(PW23,"0.0")</f>
        <v>0.0</v>
      </c>
      <c r="PY23" s="22" t="str">
        <f>IF(PW23&gt;=8.5,"A",IF(PW23&gt;=8,"B+",IF(PW23&gt;=7,"B",IF(PW23&gt;=6.5,"C+",IF(PW23&gt;=5.5,"C",IF(PW23&gt;=5,"D+",IF(PW23&gt;=4,"D","F")))))))</f>
        <v>F</v>
      </c>
      <c r="PZ23" s="20">
        <f>IF(PY23="A",4,IF(PY23="B+",3.5,IF(PY23="B",3,IF(PY23="C+",2.5,IF(PY23="C",2,IF(PY23="D+",1.5,IF(PY23="D",1,0)))))))</f>
        <v>0</v>
      </c>
      <c r="QA23" s="20" t="str">
        <f>TEXT(PZ23,"0.0")</f>
        <v>0.0</v>
      </c>
      <c r="QB23" s="46"/>
      <c r="QC23" s="416"/>
      <c r="QD23" s="417"/>
      <c r="QE23" s="599"/>
      <c r="QF23" s="599"/>
      <c r="QG23" s="17">
        <f>ROUND((QD23*0.4+QE23*0.6),1)</f>
        <v>0</v>
      </c>
      <c r="QH23" s="18">
        <f>ROUND(MAX((QD23*0.4+QE23*0.6),(QD23*0.4+QF23*0.6)),1)</f>
        <v>0</v>
      </c>
      <c r="QI23" s="1028" t="str">
        <f>TEXT(QH23,"0.0")</f>
        <v>0.0</v>
      </c>
      <c r="QJ23" s="22" t="str">
        <f>IF(QH23&gt;=8.5,"A",IF(QH23&gt;=8,"B+",IF(QH23&gt;=7,"B",IF(QH23&gt;=6.5,"C+",IF(QH23&gt;=5.5,"C",IF(QH23&gt;=5,"D+",IF(QH23&gt;=4,"D","F")))))))</f>
        <v>F</v>
      </c>
      <c r="QK23" s="20">
        <f>IF(QJ23="A",4,IF(QJ23="B+",3.5,IF(QJ23="B",3,IF(QJ23="C+",2.5,IF(QJ23="C",2,IF(QJ23="D+",1.5,IF(QJ23="D",1,0)))))))</f>
        <v>0</v>
      </c>
      <c r="QL23" s="20" t="str">
        <f>TEXT(QK23,"0.0")</f>
        <v>0.0</v>
      </c>
      <c r="QM23" s="46"/>
      <c r="QN23" s="416"/>
      <c r="QO23" s="417"/>
      <c r="QP23" s="65"/>
      <c r="QQ23" s="65"/>
      <c r="QR23" s="17">
        <f>ROUND((QO23*0.4+QP23*0.6),1)</f>
        <v>0</v>
      </c>
      <c r="QS23" s="18">
        <f>ROUND(MAX((QO23*0.4+QP23*0.6),(QO23*0.4+QQ23*0.6)),1)</f>
        <v>0</v>
      </c>
      <c r="QT23" s="1028" t="str">
        <f>TEXT(QS23,"0.0")</f>
        <v>0.0</v>
      </c>
      <c r="QU23" s="22" t="str">
        <f>IF(QS23&gt;=8.5,"A",IF(QS23&gt;=8,"B+",IF(QS23&gt;=7,"B",IF(QS23&gt;=6.5,"C+",IF(QS23&gt;=5.5,"C",IF(QS23&gt;=5,"D+",IF(QS23&gt;=4,"D","F")))))))</f>
        <v>F</v>
      </c>
      <c r="QV23" s="20">
        <f>IF(QU23="A",4,IF(QU23="B+",3.5,IF(QU23="B",3,IF(QU23="C+",2.5,IF(QU23="C",2,IF(QU23="D+",1.5,IF(QU23="D",1,0)))))))</f>
        <v>0</v>
      </c>
      <c r="QW23" s="20" t="str">
        <f>TEXT(QV23,"0.0")</f>
        <v>0.0</v>
      </c>
      <c r="QX23" s="46"/>
      <c r="QY23" s="416"/>
      <c r="QZ23" s="419">
        <v>0</v>
      </c>
      <c r="RA23" s="599"/>
      <c r="RB23" s="599"/>
      <c r="RC23" s="17">
        <f>ROUND((QZ23*0.4+RA23*0.6),1)</f>
        <v>0</v>
      </c>
      <c r="RD23" s="18">
        <f>ROUND(MAX((QZ23*0.4+RA23*0.6),(QZ23*0.4+RB23*0.6)),1)</f>
        <v>0</v>
      </c>
      <c r="RE23" s="323" t="str">
        <f>TEXT(RD23,"0.0")</f>
        <v>0.0</v>
      </c>
      <c r="RF23" s="22" t="str">
        <f>IF(RD23&gt;=8.5,"A",IF(RD23&gt;=8,"B+",IF(RD23&gt;=7,"B",IF(RD23&gt;=6.5,"C+",IF(RD23&gt;=5.5,"C",IF(RD23&gt;=5,"D+",IF(RD23&gt;=4,"D","F")))))))</f>
        <v>F</v>
      </c>
      <c r="RG23" s="20">
        <f>IF(RF23="A",4,IF(RF23="B+",3.5,IF(RF23="B",3,IF(RF23="C+",2.5,IF(RF23="C",2,IF(RF23="D+",1.5,IF(RF23="D",1,0)))))))</f>
        <v>0</v>
      </c>
      <c r="RH23" s="20" t="str">
        <f>TEXT(RG23,"0.0")</f>
        <v>0.0</v>
      </c>
      <c r="RI23" s="46"/>
      <c r="RJ23" s="416"/>
      <c r="RK23" s="660"/>
      <c r="RL23" s="65"/>
      <c r="RM23" s="65"/>
      <c r="RN23" s="17">
        <f>ROUND((RK23*0.4+RL23*0.6),1)</f>
        <v>0</v>
      </c>
      <c r="RO23" s="18">
        <f>ROUND(MAX((RK23*0.4+RL23*0.6),(RK23*0.4+RM23*0.6)),1)</f>
        <v>0</v>
      </c>
      <c r="RP23" s="323" t="str">
        <f>TEXT(RO23,"0.0")</f>
        <v>0.0</v>
      </c>
      <c r="RQ23" s="22" t="str">
        <f>IF(RO23&gt;=8.5,"A",IF(RO23&gt;=8,"B+",IF(RO23&gt;=7,"B",IF(RO23&gt;=6.5,"C+",IF(RO23&gt;=5.5,"C",IF(RO23&gt;=5,"D+",IF(RO23&gt;=4,"D","F")))))))</f>
        <v>F</v>
      </c>
      <c r="RR23" s="20">
        <f>IF(RQ23="A",4,IF(RQ23="B+",3.5,IF(RQ23="B",3,IF(RQ23="C+",2.5,IF(RQ23="C",2,IF(RQ23="D+",1.5,IF(RQ23="D",1,0)))))))</f>
        <v>0</v>
      </c>
      <c r="RS23" s="20" t="str">
        <f>TEXT(RR23,"0.0")</f>
        <v>0.0</v>
      </c>
      <c r="RT23" s="46"/>
      <c r="RU23" s="416"/>
      <c r="RV23" s="585"/>
      <c r="RW23" s="599"/>
      <c r="RX23" s="599"/>
      <c r="RY23" s="17">
        <f>ROUND((RV23*0.4+RW23*0.6),1)</f>
        <v>0</v>
      </c>
      <c r="RZ23" s="18">
        <f>ROUND(MAX((RV23*0.4+RW23*0.6),(RV23*0.4+RX23*0.6)),1)</f>
        <v>0</v>
      </c>
      <c r="SA23" s="323" t="str">
        <f>TEXT(RZ23,"0.0")</f>
        <v>0.0</v>
      </c>
      <c r="SB23" s="22" t="str">
        <f>IF(RZ23&gt;=8.5,"A",IF(RZ23&gt;=8,"B+",IF(RZ23&gt;=7,"B",IF(RZ23&gt;=6.5,"C+",IF(RZ23&gt;=5.5,"C",IF(RZ23&gt;=5,"D+",IF(RZ23&gt;=4,"D","F")))))))</f>
        <v>F</v>
      </c>
      <c r="SC23" s="20">
        <f>IF(SB23="A",4,IF(SB23="B+",3.5,IF(SB23="B",3,IF(SB23="C+",2.5,IF(SB23="C",2,IF(SB23="D+",1.5,IF(SB23="D",1,0)))))))</f>
        <v>0</v>
      </c>
      <c r="SD23" s="20" t="str">
        <f>TEXT(SC23,"0.0")</f>
        <v>0.0</v>
      </c>
      <c r="SE23" s="46"/>
      <c r="SF23" s="416"/>
      <c r="SG23" s="515">
        <f>PQ23+QB23+QM23+QX23+RI23+RT23+SE23</f>
        <v>0</v>
      </c>
      <c r="SH23" s="35" t="e">
        <f>(PO23*PQ23+PZ23*QB23+QK23*QM23+QV23*QX23+RG23*RI23+RR23*RT23+SC23*SE23)/SG23</f>
        <v>#DIV/0!</v>
      </c>
      <c r="SI23" s="36" t="e">
        <f>TEXT(SH23,"0.00")</f>
        <v>#DIV/0!</v>
      </c>
      <c r="SJ23" s="331" t="e">
        <f>IF(AND(SH23&lt;1),"Cảnh báo KQHT","Lên lớp")</f>
        <v>#DIV/0!</v>
      </c>
      <c r="SK23" s="501">
        <f>OX23+SG23</f>
        <v>74</v>
      </c>
      <c r="SL23" s="35" t="e">
        <f>(BU23*BV23+EQ23*ER23+KE23*KF23+OT23*OU23+SH23*SG23)/SK23</f>
        <v>#DIV/0!</v>
      </c>
      <c r="SM23" s="36" t="e">
        <f>TEXT(SL23,"0.00")</f>
        <v>#DIV/0!</v>
      </c>
      <c r="SN23" s="799">
        <f>PR23+QC23+QN23+QY23+RJ23+RU23+SF23</f>
        <v>0</v>
      </c>
      <c r="SO23" s="1105" t="e">
        <f xml:space="preserve"> (SF23*RZ23+RU23*RO23+RJ23*RD23+QY23*QS23+QN23*QH23+QC23*PW23+PR23*PL23)/SN23</f>
        <v>#DIV/0!</v>
      </c>
      <c r="SP23" s="800" t="e">
        <f xml:space="preserve"> (PO23*PR23+PZ23*QC23+QK23*QN23+QV23*QY23+RG23*RJ23+RR23*RU23+SC23*SF23)/SN23</f>
        <v>#DIV/0!</v>
      </c>
      <c r="SQ23" s="801">
        <f>PC23+SN23</f>
        <v>48</v>
      </c>
      <c r="SR23" s="1107" t="e">
        <f xml:space="preserve"> (SO23*SN23+PC23*PD23)/SQ23</f>
        <v>#DIV/0!</v>
      </c>
      <c r="SS23" s="802" t="e">
        <f xml:space="preserve"> (PC23*PE23+SP23*SN23)/SQ23</f>
        <v>#DIV/0!</v>
      </c>
      <c r="ST23" s="65" t="e">
        <f>IF(AND(SS23&lt;1.6),"Cảnh báo KQHT","Lên lớp")</f>
        <v>#DIV/0!</v>
      </c>
      <c r="SU23" s="1109" t="s">
        <v>1113</v>
      </c>
      <c r="SV23" s="585"/>
      <c r="SW23" s="588"/>
      <c r="SX23" s="1183">
        <f>ROUND((SV23+SW23)/2,1)</f>
        <v>0</v>
      </c>
      <c r="SY23" s="337"/>
      <c r="SZ23" s="1145">
        <f>ROUND((SX23*0.4+SY23*0.6),0)</f>
        <v>0</v>
      </c>
      <c r="TA23" s="1189" t="str">
        <f>TEXT(SZ23,"0.0")</f>
        <v>0.0</v>
      </c>
      <c r="TB23" s="1147" t="str">
        <f>IF(SZ23&gt;=8.5,"A",IF(SZ23&gt;=8,"B+",IF(SZ23&gt;=7,"B",IF(SZ23&gt;=6.5,"C+",IF(SZ23&gt;=5.5,"C",IF(SZ23&gt;=5,"D+",IF(SZ23&gt;=4,"D","F")))))))</f>
        <v>F</v>
      </c>
      <c r="TC23" s="1149">
        <f>IF(TB23="A",4,IF(TB23="B+",3.5,IF(TB23="B",3,IF(TB23="C+",2.5,IF(TB23="C",2,IF(TB23="D+",1.5,IF(TB23="D",1,0)))))))</f>
        <v>0</v>
      </c>
      <c r="TD23" s="1149" t="str">
        <f>TEXT(TC23,"0.0")</f>
        <v>0.0</v>
      </c>
      <c r="TE23" s="1151"/>
      <c r="TF23" s="416"/>
      <c r="TG23" s="328">
        <f>TE23</f>
        <v>0</v>
      </c>
      <c r="TH23" s="35"/>
      <c r="TI23" s="36"/>
      <c r="TJ23" s="1163" t="str">
        <f>IF(AND(TH23&lt;1),"Cảnh báo KQHT","Lên lớp")</f>
        <v>Cảnh báo KQHT</v>
      </c>
      <c r="TK23" s="290"/>
      <c r="TL23" s="291" t="e">
        <f xml:space="preserve"> (TC23*TF23)/TK23</f>
        <v>#DIV/0!</v>
      </c>
    </row>
    <row r="24" spans="1:532" ht="18.75">
      <c r="A24" s="810">
        <v>29</v>
      </c>
      <c r="B24" s="811" t="s">
        <v>251</v>
      </c>
      <c r="C24" s="812" t="s">
        <v>885</v>
      </c>
      <c r="D24" s="813" t="s">
        <v>886</v>
      </c>
      <c r="E24" s="1091" t="s">
        <v>887</v>
      </c>
      <c r="F24" s="1185" t="s">
        <v>1438</v>
      </c>
      <c r="G24" s="580" t="s">
        <v>888</v>
      </c>
      <c r="H24" s="579" t="s">
        <v>8</v>
      </c>
      <c r="I24" s="783" t="s">
        <v>889</v>
      </c>
      <c r="J24" s="1116">
        <v>0</v>
      </c>
      <c r="K24" s="1039" t="str">
        <f>TEXT(J24,"0.0")</f>
        <v>0.0</v>
      </c>
      <c r="L24" s="465" t="str">
        <f>IF(J24&gt;=8.5,"A",IF(J24&gt;=8,"B+",IF(J24&gt;=7,"B",IF(J24&gt;=6.5,"C+",IF(J24&gt;=5.5,"C",IF(J24&gt;=5,"D+",IF(J24&gt;=4,"D","F")))))))</f>
        <v>F</v>
      </c>
      <c r="M24" s="466">
        <f>IF(L24="A",4,IF(L24="B+",3.5,IF(L24="B",3,IF(L24="C+",2.5,IF(L24="C",2,IF(L24="D+",1.5,IF(L24="D",1,0)))))))</f>
        <v>0</v>
      </c>
      <c r="N24" s="461">
        <v>6</v>
      </c>
      <c r="O24" s="1039" t="str">
        <f>TEXT(N24,"0.0")</f>
        <v>6.0</v>
      </c>
      <c r="P24" s="179" t="str">
        <f>IF(N24&gt;=8.5,"A",IF(N24&gt;=8,"B+",IF(N24&gt;=7,"B",IF(N24&gt;=6.5,"C+",IF(N24&gt;=5.5,"C",IF(N24&gt;=5,"D+",IF(N24&gt;=4,"D","F")))))))</f>
        <v>C</v>
      </c>
      <c r="Q24" s="180">
        <f>IF(P24="A",4,IF(P24="B+",3.5,IF(P24="B",3,IF(P24="C+",2.5,IF(P24="C",2,IF(P24="D+",1.5,IF(P24="D",1,0)))))))</f>
        <v>2</v>
      </c>
      <c r="R24" s="195"/>
      <c r="S24" s="195"/>
      <c r="T24" s="195"/>
      <c r="U24" s="347">
        <v>7</v>
      </c>
      <c r="V24" s="381">
        <v>7</v>
      </c>
      <c r="W24" s="1039" t="str">
        <f>TEXT(V24,"0.0")</f>
        <v>7.0</v>
      </c>
      <c r="X24" s="179" t="str">
        <f>IF(V24&gt;=8.5,"A",IF(V24&gt;=8,"B+",IF(V24&gt;=7,"B",IF(V24&gt;=6.5,"C+",IF(V24&gt;=5.5,"C",IF(V24&gt;=5,"D+",IF(V24&gt;=4,"D","F")))))))</f>
        <v>B</v>
      </c>
      <c r="Y24" s="358">
        <f>IF(X24="A",4,IF(X24="B+",3.5,IF(X24="B",3,IF(X24="C+",2.5,IF(X24="C",2,IF(X24="D+",1.5,IF(X24="D",1,0)))))))</f>
        <v>3</v>
      </c>
      <c r="Z24" s="180" t="str">
        <f>TEXT(Y24,"0.0")</f>
        <v>3.0</v>
      </c>
      <c r="AA24" s="592">
        <v>2</v>
      </c>
      <c r="AB24" s="186">
        <v>2</v>
      </c>
      <c r="AC24" s="195"/>
      <c r="AD24" s="195"/>
      <c r="AE24" s="195"/>
      <c r="AF24" s="11">
        <f>ROUND((AC24*0.4+AD24*0.6),1)</f>
        <v>0</v>
      </c>
      <c r="AG24" s="16">
        <f>ROUND(MAX((AC24*0.4+AD24*0.6),(AC24*0.4+AE24*0.6)),1)</f>
        <v>0</v>
      </c>
      <c r="AH24" s="327" t="str">
        <f>TEXT(AG24,"0.0")</f>
        <v>0.0</v>
      </c>
      <c r="AI24" s="179" t="str">
        <f>IF(AG24&gt;=8.5,"A",IF(AG24&gt;=8,"B+",IF(AG24&gt;=7,"B",IF(AG24&gt;=6.5,"C+",IF(AG24&gt;=5.5,"C",IF(AG24&gt;=5,"D+",IF(AG24&gt;=4,"D","F")))))))</f>
        <v>F</v>
      </c>
      <c r="AJ24" s="180">
        <f>IF(AI24="A",4,IF(AI24="B+",3.5,IF(AI24="B",3,IF(AI24="C+",2.5,IF(AI24="C",2,IF(AI24="D+",1.5,IF(AI24="D",1,0)))))))</f>
        <v>0</v>
      </c>
      <c r="AK24" s="180" t="str">
        <f>TEXT(AJ24,"0.0")</f>
        <v>0.0</v>
      </c>
      <c r="AL24" s="185">
        <v>3</v>
      </c>
      <c r="AM24" s="344"/>
      <c r="AN24" s="349">
        <v>6.2</v>
      </c>
      <c r="AO24" s="349">
        <v>6</v>
      </c>
      <c r="AP24" s="195"/>
      <c r="AQ24" s="11">
        <f>ROUND((AN24*0.4+AO24*0.6),1)</f>
        <v>6.1</v>
      </c>
      <c r="AR24" s="16">
        <f>ROUND(MAX((AN24*0.4+AO24*0.6),(AN24*0.4+AP24*0.6)),1)</f>
        <v>6.1</v>
      </c>
      <c r="AS24" s="327" t="str">
        <f>TEXT(AR24,"0.0")</f>
        <v>6.1</v>
      </c>
      <c r="AT24" s="179" t="str">
        <f>IF(AR24&gt;=8.5,"A",IF(AR24&gt;=8,"B+",IF(AR24&gt;=7,"B",IF(AR24&gt;=6.5,"C+",IF(AR24&gt;=5.5,"C",IF(AR24&gt;=5,"D+",IF(AR24&gt;=4,"D","F")))))))</f>
        <v>C</v>
      </c>
      <c r="AU24" s="180">
        <f>IF(AT24="A",4,IF(AT24="B+",3.5,IF(AT24="B",3,IF(AT24="C+",2.5,IF(AT24="C",2,IF(AT24="D+",1.5,IF(AT24="D",1,0)))))))</f>
        <v>2</v>
      </c>
      <c r="AV24" s="180" t="str">
        <f>TEXT(AU24,"0.0")</f>
        <v>2.0</v>
      </c>
      <c r="AW24" s="744">
        <v>3</v>
      </c>
      <c r="AX24" s="188">
        <v>3</v>
      </c>
      <c r="AY24" s="195"/>
      <c r="AZ24" s="195"/>
      <c r="BA24" s="195"/>
      <c r="BB24" s="11">
        <v>2</v>
      </c>
      <c r="BC24" s="1041">
        <v>2</v>
      </c>
      <c r="BD24" s="327" t="str">
        <f>TEXT(BC24,"0.0")</f>
        <v>2.0</v>
      </c>
      <c r="BE24" s="179" t="str">
        <f>IF(BC24&gt;=8.5,"A",IF(BC24&gt;=8,"B+",IF(BC24&gt;=7,"B",IF(BC24&gt;=6.5,"C+",IF(BC24&gt;=5.5,"C",IF(BC24&gt;=5,"D+",IF(BC24&gt;=4,"D","F")))))))</f>
        <v>F</v>
      </c>
      <c r="BF24" s="180">
        <f>IF(BE24="A",4,IF(BE24="B+",3.5,IF(BE24="B",3,IF(BE24="C+",2.5,IF(BE24="C",2,IF(BE24="D+",1.5,IF(BE24="D",1,0)))))))</f>
        <v>0</v>
      </c>
      <c r="BG24" s="180" t="str">
        <f>TEXT(BF24,"0.0")</f>
        <v>0.0</v>
      </c>
      <c r="BH24" s="185">
        <v>3</v>
      </c>
      <c r="BI24" s="344"/>
      <c r="BJ24" s="195"/>
      <c r="BK24" s="195"/>
      <c r="BL24" s="195"/>
      <c r="BM24" s="11">
        <f>ROUND((BJ24*0.4+BK24*0.6),1)</f>
        <v>0</v>
      </c>
      <c r="BN24" s="16">
        <f>ROUND(MAX((BJ24*0.4+BK24*0.6),(BJ24*0.4+BL24*0.6)),1)</f>
        <v>0</v>
      </c>
      <c r="BO24" s="327" t="str">
        <f>TEXT(BN24,"0.0")</f>
        <v>0.0</v>
      </c>
      <c r="BP24" s="179" t="str">
        <f>IF(BN24&gt;=8.5,"A",IF(BN24&gt;=8,"B+",IF(BN24&gt;=7,"B",IF(BN24&gt;=6.5,"C+",IF(BN24&gt;=5.5,"C",IF(BN24&gt;=5,"D+",IF(BN24&gt;=4,"D","F")))))))</f>
        <v>F</v>
      </c>
      <c r="BQ24" s="180">
        <f>IF(BP24="A",4,IF(BP24="B+",3.5,IF(BP24="B",3,IF(BP24="C+",2.5,IF(BP24="C",2,IF(BP24="D+",1.5,IF(BP24="D",1,0)))))))</f>
        <v>0</v>
      </c>
      <c r="BR24" s="180" t="str">
        <f>TEXT(BQ24,"0.0")</f>
        <v>0.0</v>
      </c>
      <c r="BS24" s="185">
        <v>5</v>
      </c>
      <c r="BT24" s="344"/>
      <c r="BU24" s="593">
        <f>AA24+AL24+AW24+BH24+BS24</f>
        <v>16</v>
      </c>
      <c r="BV24" s="190">
        <f>(Y24*AA24+AJ24*AL24+AU24*AW24+BF24*BH24+BQ24*BS24)/BU24</f>
        <v>0.75</v>
      </c>
      <c r="BW24" s="191" t="str">
        <f>TEXT(BV24,"0.00")</f>
        <v>0.75</v>
      </c>
      <c r="BX24" s="195"/>
      <c r="BY24" s="594">
        <f>AB24+AM24+AX24+BI24+BT24</f>
        <v>5</v>
      </c>
      <c r="BZ24" s="595">
        <f xml:space="preserve"> (Y24*AB24+AJ24*AM24+AU24*AX24+BF24*BI24+BQ24*BT24)/BY24</f>
        <v>2.4</v>
      </c>
      <c r="CA24" s="195"/>
      <c r="CB24" s="345"/>
      <c r="CC24" s="774"/>
      <c r="CD24" s="195"/>
      <c r="CE24" s="195"/>
      <c r="CF24" s="11">
        <f t="shared" ref="CF24" si="649">ROUND((CC24*0.4+CD24*0.6),1)</f>
        <v>0</v>
      </c>
      <c r="CG24" s="16">
        <f t="shared" ref="CG24" si="650">ROUND(MAX((CC24*0.4+CD24*0.6),(CC24*0.4+CE24*0.6)),1)</f>
        <v>0</v>
      </c>
      <c r="CH24" s="323" t="str">
        <f>TEXT(CG24,"0.0")</f>
        <v>0.0</v>
      </c>
      <c r="CI24" s="179" t="str">
        <f>IF(CG24&gt;=8.5,"A",IF(CG24&gt;=8,"B+",IF(CG24&gt;=7,"B",IF(CG24&gt;=6.5,"C+",IF(CG24&gt;=5.5,"C",IF(CG24&gt;=5,"D+",IF(CG24&gt;=4,"D","F")))))))</f>
        <v>F</v>
      </c>
      <c r="CJ24" s="180">
        <f>IF(CI24="A",4,IF(CI24="B+",3.5,IF(CI24="B",3,IF(CI24="C+",2.5,IF(CI24="C",2,IF(CI24="D+",1.5,IF(CI24="D",1,0)))))))</f>
        <v>0</v>
      </c>
      <c r="CK24" s="180" t="str">
        <f>TEXT(CJ24,"0.0")</f>
        <v>0.0</v>
      </c>
      <c r="CL24" s="185">
        <v>2</v>
      </c>
      <c r="CM24" s="773"/>
      <c r="CN24" s="716"/>
      <c r="CO24" s="195"/>
      <c r="CP24" s="195"/>
      <c r="CQ24" s="1043">
        <v>0</v>
      </c>
      <c r="CR24" s="381">
        <v>0</v>
      </c>
      <c r="CS24" s="323" t="str">
        <f>TEXT(CR24,"0.0")</f>
        <v>0.0</v>
      </c>
      <c r="CT24" s="22" t="str">
        <f t="shared" ref="CT24" si="651">IF(CR24&gt;=8.5,"A",IF(CR24&gt;=8,"B+",IF(CR24&gt;=7,"B",IF(CR24&gt;=6.5,"C+",IF(CR24&gt;=5.5,"C",IF(CR24&gt;=5,"D+",IF(CR24&gt;=4,"D","F")))))))</f>
        <v>F</v>
      </c>
      <c r="CU24" s="20">
        <f t="shared" ref="CU24" si="652">IF(CT24="A",4,IF(CT24="B+",3.5,IF(CT24="B",3,IF(CT24="C+",2.5,IF(CT24="C",2,IF(CT24="D+",1.5,IF(CT24="D",1,0)))))))</f>
        <v>0</v>
      </c>
      <c r="CV24" s="20" t="str">
        <f t="shared" ref="CV24" si="653">TEXT(CU24,"0.0")</f>
        <v>0.0</v>
      </c>
      <c r="CW24" s="185"/>
      <c r="CX24" s="195"/>
      <c r="CY24" s="349">
        <v>6.1</v>
      </c>
      <c r="CZ24" s="349">
        <v>7</v>
      </c>
      <c r="DA24" s="195"/>
      <c r="DB24" s="11">
        <f>ROUND((CY24*0.4+CZ24*0.6),1)</f>
        <v>6.6</v>
      </c>
      <c r="DC24" s="16">
        <f>ROUND(MAX((CY24*0.4+CZ24*0.6),(CY24*0.4+DA24*0.6)),1)</f>
        <v>6.6</v>
      </c>
      <c r="DD24" s="323" t="str">
        <f>TEXT(DC24,"0.0")</f>
        <v>6.6</v>
      </c>
      <c r="DE24" s="179" t="str">
        <f>IF(DC24&gt;=8.5,"A",IF(DC24&gt;=8,"B+",IF(DC24&gt;=7,"B",IF(DC24&gt;=6.5,"C+",IF(DC24&gt;=5.5,"C",IF(DC24&gt;=5,"D+",IF(DC24&gt;=4,"D","F")))))))</f>
        <v>C+</v>
      </c>
      <c r="DF24" s="180">
        <f>IF(DE24="A",4,IF(DE24="B+",3.5,IF(DE24="B",3,IF(DE24="C+",2.5,IF(DE24="C",2,IF(DE24="D+",1.5,IF(DE24="D",1,0)))))))</f>
        <v>2.5</v>
      </c>
      <c r="DG24" s="180" t="str">
        <f>TEXT(DF24,"0.0")</f>
        <v>2.5</v>
      </c>
      <c r="DH24" s="185">
        <v>3</v>
      </c>
      <c r="DI24" s="566">
        <v>3</v>
      </c>
      <c r="DJ24" s="349"/>
      <c r="DK24" s="349"/>
      <c r="DL24" s="195"/>
      <c r="DM24" s="17">
        <f t="shared" ref="DM24" si="654">ROUND((DJ24*0.4+DK24*0.6),1)</f>
        <v>0</v>
      </c>
      <c r="DN24" s="18">
        <f t="shared" ref="DN24" si="655">ROUND(MAX((DJ24*0.4+DK24*0.6),(DJ24*0.4+DL24*0.6)),1)</f>
        <v>0</v>
      </c>
      <c r="DO24" s="323" t="str">
        <f>TEXT(DN24,"0.0")</f>
        <v>0.0</v>
      </c>
      <c r="DP24" s="22" t="str">
        <f t="shared" ref="DP24" si="656">IF(DN24&gt;=8.5,"A",IF(DN24&gt;=8,"B+",IF(DN24&gt;=7,"B",IF(DN24&gt;=6.5,"C+",IF(DN24&gt;=5.5,"C",IF(DN24&gt;=5,"D+",IF(DN24&gt;=4,"D","F")))))))</f>
        <v>F</v>
      </c>
      <c r="DQ24" s="20">
        <f t="shared" ref="DQ24" si="657">IF(DP24="A",4,IF(DP24="B+",3.5,IF(DP24="B",3,IF(DP24="C+",2.5,IF(DP24="C",2,IF(DP24="D+",1.5,IF(DP24="D",1,0)))))))</f>
        <v>0</v>
      </c>
      <c r="DR24" s="20" t="str">
        <f t="shared" ref="DR24" si="658">TEXT(DQ24,"0.0")</f>
        <v>0.0</v>
      </c>
      <c r="DS24" s="195"/>
      <c r="DT24" s="195"/>
      <c r="DU24" s="195"/>
      <c r="DV24" s="195"/>
      <c r="DW24" s="195"/>
      <c r="DX24" s="195"/>
      <c r="DY24" s="18">
        <f>ROUND(MAX((DU24*0.4+DV24*0.6),(DU24*0.4+DW24*0.6)),1)</f>
        <v>0</v>
      </c>
      <c r="DZ24" s="323" t="str">
        <f>TEXT(DY24,"0.0")</f>
        <v>0.0</v>
      </c>
      <c r="EA24" s="22" t="str">
        <f t="shared" ref="EA24" si="659">IF(DY24&gt;=8.5,"A",IF(DY24&gt;=8,"B+",IF(DY24&gt;=7,"B",IF(DY24&gt;=6.5,"C+",IF(DY24&gt;=5.5,"C",IF(DY24&gt;=5,"D+",IF(DY24&gt;=4,"D","F")))))))</f>
        <v>F</v>
      </c>
      <c r="EB24" s="20">
        <f t="shared" ref="EB24" si="660">IF(EA24="A",4,IF(EA24="B+",3.5,IF(EA24="B",3,IF(EA24="C+",2.5,IF(EA24="C",2,IF(EA24="D+",1.5,IF(EA24="D",1,0)))))))</f>
        <v>0</v>
      </c>
      <c r="EC24" s="20" t="str">
        <f t="shared" ref="EC24" si="661">TEXT(EB24,"0.0")</f>
        <v>0.0</v>
      </c>
      <c r="ED24" s="195"/>
      <c r="EE24" s="195"/>
      <c r="EF24" s="349">
        <v>5.2</v>
      </c>
      <c r="EG24" s="349">
        <v>4</v>
      </c>
      <c r="EH24" s="195"/>
      <c r="EI24" s="11">
        <f>ROUND((EF24*0.4+EG24*0.6),1)</f>
        <v>4.5</v>
      </c>
      <c r="EJ24" s="16">
        <f>ROUND(MAX((EF24*0.4+EG24*0.6),(EF24*0.4+EH24*0.6)),1)</f>
        <v>4.5</v>
      </c>
      <c r="EK24" s="323" t="str">
        <f>TEXT(EJ24,"0.0")</f>
        <v>4.5</v>
      </c>
      <c r="EL24" s="179" t="str">
        <f>IF(EJ24&gt;=8.5,"A",IF(EJ24&gt;=8,"B+",IF(EJ24&gt;=7,"B",IF(EJ24&gt;=6.5,"C+",IF(EJ24&gt;=5.5,"C",IF(EJ24&gt;=5,"D+",IF(EJ24&gt;=4,"D","F")))))))</f>
        <v>D</v>
      </c>
      <c r="EM24" s="180">
        <f>IF(EL24="A",4,IF(EL24="B+",3.5,IF(EL24="B",3,IF(EL24="C+",2.5,IF(EL24="C",2,IF(EL24="D+",1.5,IF(EL24="D",1,0)))))))</f>
        <v>1</v>
      </c>
      <c r="EN24" s="180" t="str">
        <f>TEXT(EM24,"0.0")</f>
        <v>1.0</v>
      </c>
      <c r="EO24" s="296">
        <v>2</v>
      </c>
      <c r="EP24" s="566">
        <v>2</v>
      </c>
      <c r="EQ24" s="570">
        <f t="shared" ref="EQ24" si="662">CL24+CW24+DH24+DS24+ED24+EO24</f>
        <v>7</v>
      </c>
      <c r="ER24" s="190">
        <f t="shared" ref="ER24" si="663">(CJ24*CL24+CU24*CW24+DF24*DH24+DQ24*DS24+EB24*ED24+EM24*EO24)/EQ24</f>
        <v>1.3571428571428572</v>
      </c>
      <c r="ES24" s="191" t="str">
        <f t="shared" ref="ES24" si="664">TEXT(ER24,"0.00")</f>
        <v>1.36</v>
      </c>
      <c r="ET24" s="195"/>
      <c r="EU24" s="572">
        <f t="shared" ref="EU24" si="665">BU24+EQ24</f>
        <v>23</v>
      </c>
      <c r="EV24" s="190">
        <f t="shared" ref="EV24" si="666">(BU24*BV24+EQ24*ER24)/EU24</f>
        <v>0.93478260869565222</v>
      </c>
      <c r="EW24" s="191" t="str">
        <f t="shared" ref="EW24" si="667">TEXT(EV24,"0.00")</f>
        <v>0.93</v>
      </c>
      <c r="EX24" s="573">
        <f t="shared" ref="EX24" si="668">EP24+EE24+DT24+DI24+CX24+CM24+BT24+BI24+AX24+AM24+AB24</f>
        <v>10</v>
      </c>
      <c r="EY24" s="574">
        <f t="shared" ref="EY24" si="669">(EP24*EM24+EE24*EB24+DT24*DQ24+DI24*DF24+CX24*CU24+CM24*CJ24+BT24*BQ24+BI24*BF24+AX24*AU24+AM24*AJ24+AB24*Y24)/EX24</f>
        <v>2.15</v>
      </c>
      <c r="EZ24" s="195"/>
      <c r="FA24" s="345"/>
      <c r="FB24" s="774"/>
      <c r="FC24" s="764"/>
      <c r="FD24" s="765"/>
      <c r="FE24" s="11">
        <v>1</v>
      </c>
      <c r="FF24" s="16">
        <v>1</v>
      </c>
      <c r="FG24" s="1028" t="str">
        <f>TEXT(FF24,"0.0")</f>
        <v>1.0</v>
      </c>
      <c r="FH24" s="179" t="str">
        <f>IF(FF24&gt;=8.5,"A",IF(FF24&gt;=8,"B+",IF(FF24&gt;=7,"B",IF(FF24&gt;=6.5,"C+",IF(FF24&gt;=5.5,"C",IF(FF24&gt;=5,"D+",IF(FF24&gt;=4,"D","F")))))))</f>
        <v>F</v>
      </c>
      <c r="FI24" s="180">
        <f>IF(FH24="A",4,IF(FH24="B+",3.5,IF(FH24="B",3,IF(FH24="C+",2.5,IF(FH24="C",2,IF(FH24="D+",1.5,IF(FH24="D",1,0)))))))</f>
        <v>0</v>
      </c>
      <c r="FJ24" s="180" t="str">
        <f>TEXT(FI24,"0.0")</f>
        <v>0.0</v>
      </c>
      <c r="FK24" s="185">
        <v>4</v>
      </c>
      <c r="FL24" s="188"/>
      <c r="FM24" s="716"/>
      <c r="FN24" s="195"/>
      <c r="FO24" s="195"/>
      <c r="FP24" s="11">
        <f>ROUND((FM24*0.4+FN24*0.6),1)</f>
        <v>0</v>
      </c>
      <c r="FQ24" s="16">
        <f>ROUND(MAX((FM24*0.4+FN24*0.6),(FM24*0.4+FO24*0.6)),1)</f>
        <v>0</v>
      </c>
      <c r="FR24" s="323" t="str">
        <f>TEXT(FQ24,"0.0")</f>
        <v>0.0</v>
      </c>
      <c r="FS24" s="179" t="str">
        <f>IF(FQ24&gt;=8.5,"A",IF(FQ24&gt;=8,"B+",IF(FQ24&gt;=7,"B",IF(FQ24&gt;=6.5,"C+",IF(FQ24&gt;=5.5,"C",IF(FQ24&gt;=5,"D+",IF(FQ24&gt;=4,"D","F")))))))</f>
        <v>F</v>
      </c>
      <c r="FT24" s="180">
        <f>IF(FS24="A",4,IF(FS24="B+",3.5,IF(FS24="B",3,IF(FS24="C+",2.5,IF(FS24="C",2,IF(FS24="D+",1.5,IF(FS24="D",1,0)))))))</f>
        <v>0</v>
      </c>
      <c r="FU24" s="180" t="str">
        <f>TEXT(FT24,"0.0")</f>
        <v>0.0</v>
      </c>
      <c r="FV24" s="185">
        <v>2</v>
      </c>
      <c r="FW24" s="195"/>
      <c r="FX24" s="195"/>
      <c r="FY24" s="766"/>
      <c r="FZ24" s="766"/>
      <c r="GA24" s="11">
        <f>ROUND((FX24*0.4+FY24*0.6),1)</f>
        <v>0</v>
      </c>
      <c r="GB24" s="16">
        <f>ROUND(MAX((FX24*0.4+FY24*0.6),(FX24*0.4+FZ24*0.6)),1)</f>
        <v>0</v>
      </c>
      <c r="GC24" s="1028" t="str">
        <f>TEXT(GB24,"0.0")</f>
        <v>0.0</v>
      </c>
      <c r="GD24" s="179" t="str">
        <f>IF(GB24&gt;=8.5,"A",IF(GB24&gt;=8,"B+",IF(GB24&gt;=7,"B",IF(GB24&gt;=6.5,"C+",IF(GB24&gt;=5.5,"C",IF(GB24&gt;=5,"D+",IF(GB24&gt;=4,"D","F")))))))</f>
        <v>F</v>
      </c>
      <c r="GE24" s="180">
        <f>IF(GD24="A",4,IF(GD24="B+",3.5,IF(GD24="B",3,IF(GD24="C+",2.5,IF(GD24="C",2,IF(GD24="D+",1.5,IF(GD24="D",1,0)))))))</f>
        <v>0</v>
      </c>
      <c r="GF24" s="180" t="str">
        <f>TEXT(GE24,"0.0")</f>
        <v>0.0</v>
      </c>
      <c r="GG24" s="185">
        <v>2</v>
      </c>
      <c r="GH24" s="566"/>
      <c r="GI24" s="347"/>
      <c r="GJ24" s="611"/>
      <c r="GK24" s="611"/>
      <c r="GL24" s="347">
        <v>6</v>
      </c>
      <c r="GM24" s="347">
        <v>6</v>
      </c>
      <c r="GN24" s="1028" t="str">
        <f>TEXT(GM24,"0.0")</f>
        <v>6.0</v>
      </c>
      <c r="GO24" s="179" t="str">
        <f>IF(GM24&gt;=8.5,"A",IF(GM24&gt;=8,"B+",IF(GM24&gt;=7,"B",IF(GM24&gt;=6.5,"C+",IF(GM24&gt;=5.5,"C",IF(GM24&gt;=5,"D+",IF(GM24&gt;=4,"D","F")))))))</f>
        <v>C</v>
      </c>
      <c r="GP24" s="180">
        <f>IF(GO24="A",4,IF(GO24="B+",3.5,IF(GO24="B",3,IF(GO24="C+",2.5,IF(GO24="C",2,IF(GO24="D+",1.5,IF(GO24="D",1,0)))))))</f>
        <v>2</v>
      </c>
      <c r="GQ24" s="180" t="str">
        <f>TEXT(GP24,"0.0")</f>
        <v>2.0</v>
      </c>
      <c r="GR24" s="185">
        <v>2</v>
      </c>
      <c r="GS24" s="566">
        <v>2</v>
      </c>
      <c r="GT24" s="767"/>
      <c r="GU24" s="611"/>
      <c r="GV24" s="611"/>
      <c r="GW24" s="347">
        <v>5</v>
      </c>
      <c r="GX24" s="347">
        <v>5</v>
      </c>
      <c r="GY24" s="1028" t="str">
        <f>TEXT(GX24,"0.0")</f>
        <v>5.0</v>
      </c>
      <c r="GZ24" s="179" t="str">
        <f>IF(GX24&gt;=8.5,"A",IF(GX24&gt;=8,"B+",IF(GX24&gt;=7,"B",IF(GX24&gt;=6.5,"C+",IF(GX24&gt;=5.5,"C",IF(GX24&gt;=5,"D+",IF(GX24&gt;=4,"D","F")))))))</f>
        <v>D+</v>
      </c>
      <c r="HA24" s="180">
        <f>IF(GZ24="A",4,IF(GZ24="B+",3.5,IF(GZ24="B",3,IF(GZ24="C+",2.5,IF(GZ24="C",2,IF(GZ24="D+",1.5,IF(GZ24="D",1,0)))))))</f>
        <v>1.5</v>
      </c>
      <c r="HB24" s="180" t="str">
        <f>TEXT(HA24,"0.0")</f>
        <v>1.5</v>
      </c>
      <c r="HC24" s="185">
        <v>2</v>
      </c>
      <c r="HD24" s="566">
        <v>2</v>
      </c>
      <c r="HE24" s="479"/>
      <c r="HF24" s="611"/>
      <c r="HG24" s="611"/>
      <c r="HH24" s="347">
        <v>6</v>
      </c>
      <c r="HI24" s="347">
        <v>6</v>
      </c>
      <c r="HJ24" s="323" t="str">
        <f>TEXT(HI24,"0.0")</f>
        <v>6.0</v>
      </c>
      <c r="HK24" s="179" t="str">
        <f>IF(HI24&gt;=8.5,"A",IF(HI24&gt;=8,"B+",IF(HI24&gt;=7,"B",IF(HI24&gt;=6.5,"C+",IF(HI24&gt;=5.5,"C",IF(HI24&gt;=5,"D+",IF(HI24&gt;=4,"D","F")))))))</f>
        <v>C</v>
      </c>
      <c r="HL24" s="180">
        <f>IF(HK24="A",4,IF(HK24="B+",3.5,IF(HK24="B",3,IF(HK24="C+",2.5,IF(HK24="C",2,IF(HK24="D+",1.5,IF(HK24="D",1,0)))))))</f>
        <v>2</v>
      </c>
      <c r="HM24" s="180" t="str">
        <f>TEXT(HL24,"0.0")</f>
        <v>2.0</v>
      </c>
      <c r="HN24" s="185">
        <v>3</v>
      </c>
      <c r="HO24" s="566">
        <v>3</v>
      </c>
      <c r="HP24" s="768">
        <v>0</v>
      </c>
      <c r="HQ24" s="611"/>
      <c r="HR24" s="611"/>
      <c r="HS24" s="11">
        <f>ROUND((HP24*0.4+HQ24*0.6),1)</f>
        <v>0</v>
      </c>
      <c r="HT24" s="16">
        <f>ROUND(MAX((HP24*0.4+HQ24*0.6),(HP24*0.4+HR24*0.6)),1)</f>
        <v>0</v>
      </c>
      <c r="HU24" s="323" t="str">
        <f>TEXT(HT24,"0.0")</f>
        <v>0.0</v>
      </c>
      <c r="HV24" s="179" t="str">
        <f>IF(HT24&gt;=8.5,"A",IF(HT24&gt;=8,"B+",IF(HT24&gt;=7,"B",IF(HT24&gt;=6.5,"C+",IF(HT24&gt;=5.5,"C",IF(HT24&gt;=5,"D+",IF(HT24&gt;=4,"D","F")))))))</f>
        <v>F</v>
      </c>
      <c r="HW24" s="180">
        <f>IF(HV24="A",4,IF(HV24="B+",3.5,IF(HV24="B",3,IF(HV24="C+",2.5,IF(HV24="C",2,IF(HV24="D+",1.5,IF(HV24="D",1,0)))))))</f>
        <v>0</v>
      </c>
      <c r="HX24" s="180" t="str">
        <f>TEXT(HW24,"0.0")</f>
        <v>0.0</v>
      </c>
      <c r="HY24" s="185">
        <v>2</v>
      </c>
      <c r="HZ24" s="566"/>
      <c r="IA24" s="569">
        <v>0</v>
      </c>
      <c r="IB24" s="611"/>
      <c r="IC24" s="611"/>
      <c r="ID24" s="11">
        <f>ROUND((IA24*0.4+IB24*0.6),1)</f>
        <v>0</v>
      </c>
      <c r="IE24" s="16">
        <f>ROUND(MAX((IA24*0.4+IB24*0.6),(IA24*0.4+IC24*0.6)),1)</f>
        <v>0</v>
      </c>
      <c r="IF24" s="323" t="str">
        <f>TEXT(IE24,"0.0")</f>
        <v>0.0</v>
      </c>
      <c r="IG24" s="179" t="str">
        <f>IF(IE24&gt;=8.5,"A",IF(IE24&gt;=8,"B+",IF(IE24&gt;=7,"B",IF(IE24&gt;=6.5,"C+",IF(IE24&gt;=5.5,"C",IF(IE24&gt;=5,"D+",IF(IE24&gt;=4,"D","F")))))))</f>
        <v>F</v>
      </c>
      <c r="IH24" s="180">
        <f>IF(IG24="A",4,IF(IG24="B+",3.5,IF(IG24="B",3,IF(IG24="C+",2.5,IF(IG24="C",2,IF(IG24="D+",1.5,IF(IG24="D",1,0)))))))</f>
        <v>0</v>
      </c>
      <c r="II24" s="180" t="str">
        <f>TEXT(IH24,"0.0")</f>
        <v>0.0</v>
      </c>
      <c r="IJ24" s="185">
        <v>3</v>
      </c>
      <c r="IK24" s="566"/>
      <c r="IL24" s="407"/>
      <c r="IM24" s="611"/>
      <c r="IN24" s="611"/>
      <c r="IO24" s="11">
        <v>1</v>
      </c>
      <c r="IP24" s="16">
        <v>1</v>
      </c>
      <c r="IQ24" s="323" t="str">
        <f>TEXT(IP24,"0.0")</f>
        <v>1.0</v>
      </c>
      <c r="IR24" s="179" t="str">
        <f>IF(IP24&gt;=8.5,"A",IF(IP24&gt;=8,"B+",IF(IP24&gt;=7,"B",IF(IP24&gt;=6.5,"C+",IF(IP24&gt;=5.5,"C",IF(IP24&gt;=5,"D+",IF(IP24&gt;=4,"D","F")))))))</f>
        <v>F</v>
      </c>
      <c r="IS24" s="180">
        <f>IF(IR24="A",4,IF(IR24="B+",3.5,IF(IR24="B",3,IF(IR24="C+",2.5,IF(IR24="C",2,IF(IR24="D+",1.5,IF(IR24="D",1,0)))))))</f>
        <v>0</v>
      </c>
      <c r="IT24" s="180" t="str">
        <f>TEXT(IS24,"0.0")</f>
        <v>0.0</v>
      </c>
      <c r="IU24" s="185">
        <v>1</v>
      </c>
      <c r="IV24" s="566"/>
      <c r="IW24" s="1167">
        <f>ROUND((IE24*3+IP24*1)/4,1)</f>
        <v>0.3</v>
      </c>
      <c r="IX24" s="22" t="str">
        <f>IF(IW24&gt;=8.5,"A",IF(IW24&gt;=8,"B+",IF(IW24&gt;=7,"B",IF(IW24&gt;=6.5,"C+",IF(IW24&gt;=5.5,"C",IF(IW24&gt;=5,"D+",IF(IW24&gt;=4,"D","F")))))))</f>
        <v>F</v>
      </c>
      <c r="IY24" s="20">
        <f>IF(IX24="A",4,IF(IX24="B+",3.5,IF(IX24="B",3,IF(IX24="C+",2.5,IF(IX24="C",2,IF(IX24="D+",1.5,IF(IX24="D",1,0)))))))</f>
        <v>0</v>
      </c>
      <c r="IZ24" s="20" t="str">
        <f>TEXT(IY24,"0.0")</f>
        <v>0.0</v>
      </c>
      <c r="JA24" s="743">
        <v>4</v>
      </c>
      <c r="JB24" s="416"/>
      <c r="JC24" s="195"/>
      <c r="JD24" s="195"/>
      <c r="JE24" s="195"/>
      <c r="JF24" s="347">
        <v>5</v>
      </c>
      <c r="JG24" s="347">
        <v>5</v>
      </c>
      <c r="JH24" s="1028" t="str">
        <f>TEXT(JG24,"0.0")</f>
        <v>5.0</v>
      </c>
      <c r="JI24" s="179" t="str">
        <f>IF(JG24&gt;=8.5,"A",IF(JG24&gt;=8,"B+",IF(JG24&gt;=7,"B",IF(JG24&gt;=6.5,"C+",IF(JG24&gt;=5.5,"C",IF(JG24&gt;=5,"D+",IF(JG24&gt;=4,"D","F")))))))</f>
        <v>D+</v>
      </c>
      <c r="JJ24" s="180">
        <f>IF(JI24="A",4,IF(JI24="B+",3.5,IF(JI24="B",3,IF(JI24="C+",2.5,IF(JI24="C",2,IF(JI24="D+",1.5,IF(JI24="D",1,0)))))))</f>
        <v>1.5</v>
      </c>
      <c r="JK24" s="180" t="str">
        <f>TEXT(JJ24,"0.0")</f>
        <v>1.5</v>
      </c>
      <c r="JL24" s="185">
        <v>2</v>
      </c>
      <c r="JM24" s="566">
        <v>2</v>
      </c>
      <c r="JN24" s="769"/>
      <c r="JO24" s="347"/>
      <c r="JP24" s="347"/>
      <c r="JQ24" s="11">
        <v>6.4</v>
      </c>
      <c r="JR24" s="16">
        <v>6.4</v>
      </c>
      <c r="JS24" s="323" t="str">
        <f>TEXT(JR24,"0.0")</f>
        <v>6.4</v>
      </c>
      <c r="JT24" s="179" t="str">
        <f>IF(JR24&gt;=8.5,"A",IF(JR24&gt;=8,"B+",IF(JR24&gt;=7,"B",IF(JR24&gt;=6.5,"C+",IF(JR24&gt;=5.5,"C",IF(JR24&gt;=5,"D+",IF(JR24&gt;=4,"D","F")))))))</f>
        <v>C</v>
      </c>
      <c r="JU24" s="180">
        <f>IF(JT24="A",4,IF(JT24="B+",3.5,IF(JT24="B",3,IF(JT24="C+",2.5,IF(JT24="C",2,IF(JT24="D+",1.5,IF(JT24="D",1,0)))))))</f>
        <v>2</v>
      </c>
      <c r="JV24" s="180" t="str">
        <f>TEXT(JU24,"0.0")</f>
        <v>2.0</v>
      </c>
      <c r="JW24" s="185">
        <v>1</v>
      </c>
      <c r="JX24" s="566">
        <v>1</v>
      </c>
      <c r="JY24" s="1167">
        <f>ROUND((CG24*2+JR24*1)/3,1)</f>
        <v>2.1</v>
      </c>
      <c r="JZ24" s="22" t="str">
        <f>IF(JY24&gt;=8.5,"A",IF(JY24&gt;=8,"B+",IF(JY24&gt;=7,"B",IF(JY24&gt;=6.5,"C+",IF(JY24&gt;=5.5,"C",IF(JY24&gt;=5,"D+",IF(JY24&gt;=4,"D","F")))))))</f>
        <v>F</v>
      </c>
      <c r="KA24" s="20">
        <f>IF(JZ24="A",4,IF(JZ24="B+",3.5,IF(JZ24="B",3,IF(JZ24="C+",2.5,IF(JZ24="C",2,IF(JZ24="D+",1.5,IF(JZ24="D",1,0)))))))</f>
        <v>0</v>
      </c>
      <c r="KB24" s="20" t="str">
        <f>TEXT(KA24,"0.0")</f>
        <v>0.0</v>
      </c>
      <c r="KC24" s="743">
        <v>3</v>
      </c>
      <c r="KD24" s="416"/>
      <c r="KE24" s="570">
        <f>FK24+FV24+GG24+GR24+HC24+HN24+HY24+IJ24+IU24+JL24+JW24</f>
        <v>24</v>
      </c>
      <c r="KF24" s="190">
        <f>(FI24*FK24+FT24*FV24+GE24*GG24+GP24*GR24+HA24*HC24+HL24*HN24+HW24*HY24+IH24*IJ24+IS24*IU24+JJ24*JL24+JU24*JW24)/KE24</f>
        <v>0.75</v>
      </c>
      <c r="KG24" s="191" t="str">
        <f>TEXT(KF24,"0.00")</f>
        <v>0.75</v>
      </c>
      <c r="KH24" s="565" t="str">
        <f>IF(AND(KF24&lt;1),"Cảnh báo KQHT","Lên lớp")</f>
        <v>Cảnh báo KQHT</v>
      </c>
      <c r="KI24" s="572">
        <f>BU24+EQ24+KE24</f>
        <v>47</v>
      </c>
      <c r="KJ24" s="190">
        <f>(BU24*BV24+EQ24*ER24+KF24*KE24)/KI24</f>
        <v>0.84042553191489366</v>
      </c>
      <c r="KK24" s="191" t="str">
        <f>TEXT(KJ24,"0.00")</f>
        <v>0.84</v>
      </c>
      <c r="KL24" s="594">
        <f>FL24+FW24+GH24+GS24+HD24+HO24+HZ24+IK24+IV24+JM24+JX24</f>
        <v>10</v>
      </c>
      <c r="KM24" s="308">
        <f xml:space="preserve"> (FI24*FL24+FT24*FW24+GE24*GH24+GP24*GS24+HA24*HD24+HL24*HO24+HW24*HZ24+IH24*IK24+IS24*IV24+JJ24*JM24+JU24*JX24)/KL24</f>
        <v>1.8</v>
      </c>
      <c r="KN24" s="770">
        <f>EX24+KL24</f>
        <v>20</v>
      </c>
      <c r="KO24" s="771">
        <f xml:space="preserve"> (EX24*EY24+KM24*KL24)/KN24</f>
        <v>1.9750000000000001</v>
      </c>
      <c r="KP24" s="349" t="str">
        <f>IF(AND(KO24&lt;1.4),"Cảnh báo KQHT","Lên lớp")</f>
        <v>Lên lớp</v>
      </c>
      <c r="KQ24" s="772" t="s">
        <v>464</v>
      </c>
      <c r="KR24" s="479"/>
      <c r="KS24" s="349"/>
      <c r="KT24" s="349"/>
      <c r="KU24" s="11">
        <v>7</v>
      </c>
      <c r="KV24" s="814">
        <v>7</v>
      </c>
      <c r="KW24" s="1028" t="str">
        <f>TEXT(KV24,"0.0")</f>
        <v>7.0</v>
      </c>
      <c r="KX24" s="179" t="str">
        <f t="shared" ref="KX24" si="670">IF(KV24&gt;=8.5,"A",IF(KV24&gt;=8,"B+",IF(KV24&gt;=7,"B",IF(KV24&gt;=6.5,"C+",IF(KV24&gt;=5.5,"C",IF(KV24&gt;=5,"D+",IF(KV24&gt;=4,"D","F")))))))</f>
        <v>B</v>
      </c>
      <c r="KY24" s="180">
        <f t="shared" ref="KY24" si="671">IF(KX24="A",4,IF(KX24="B+",3.5,IF(KX24="B",3,IF(KX24="C+",2.5,IF(KX24="C",2,IF(KX24="D+",1.5,IF(KX24="D",1,0)))))))</f>
        <v>3</v>
      </c>
      <c r="KZ24" s="20" t="str">
        <f>TEXT(KY24,"0.0")</f>
        <v>3.0</v>
      </c>
      <c r="LA24" s="46">
        <v>2</v>
      </c>
      <c r="LB24" s="416">
        <v>2</v>
      </c>
      <c r="LC24" s="829"/>
      <c r="LD24" s="831"/>
      <c r="LE24" s="831"/>
      <c r="LF24" s="17">
        <v>5</v>
      </c>
      <c r="LG24" s="18">
        <v>5</v>
      </c>
      <c r="LH24" s="323" t="str">
        <f>TEXT(LG24,"0.0")</f>
        <v>5.0</v>
      </c>
      <c r="LI24" s="22" t="str">
        <f>IF(LG24&gt;=8.5,"A",IF(LG24&gt;=8,"B+",IF(LG24&gt;=7,"B",IF(LG24&gt;=6.5,"C+",IF(LG24&gt;=5.5,"C",IF(LG24&gt;=5,"D+",IF(LG24&gt;=4,"D","F")))))))</f>
        <v>D+</v>
      </c>
      <c r="LJ24" s="20">
        <f>IF(LI24="A",4,IF(LI24="B+",3.5,IF(LI24="B",3,IF(LI24="C+",2.5,IF(LI24="C",2,IF(LI24="D+",1.5,IF(LI24="D",1,0)))))))</f>
        <v>1.5</v>
      </c>
      <c r="LK24" s="20" t="str">
        <f>TEXT(LJ24,"0.0")</f>
        <v>1.5</v>
      </c>
      <c r="LL24" s="185">
        <v>1</v>
      </c>
      <c r="LM24" s="95">
        <v>1</v>
      </c>
      <c r="LN24" s="1167">
        <f>ROUND((KV24*0.6+LG24*0.4),1)</f>
        <v>6.2</v>
      </c>
      <c r="LO24" s="22" t="str">
        <f>IF(LN24&gt;=8.5,"A",IF(LN24&gt;=8,"B+",IF(LN24&gt;=7,"B",IF(LN24&gt;=6.5,"C+",IF(LN24&gt;=5.5,"C",IF(LN24&gt;=5,"D+",IF(LN24&gt;=4,"D","F")))))))</f>
        <v>C</v>
      </c>
      <c r="LP24" s="20">
        <f>IF(LO24="A",4,IF(LO24="B+",3.5,IF(LO24="B",3,IF(LO24="C+",2.5,IF(LO24="C",2,IF(LO24="D+",1.5,IF(LO24="D",1,0)))))))</f>
        <v>2</v>
      </c>
      <c r="LQ24" s="20" t="str">
        <f>TEXT(LP24,"0.0")</f>
        <v>2.0</v>
      </c>
      <c r="LR24" s="743">
        <v>3</v>
      </c>
      <c r="LS24" s="416">
        <v>3</v>
      </c>
      <c r="LT24" s="17"/>
      <c r="LU24" s="349"/>
      <c r="LV24" s="349"/>
      <c r="LW24" s="11">
        <v>5</v>
      </c>
      <c r="LX24" s="16">
        <v>5</v>
      </c>
      <c r="LY24" s="1028" t="str">
        <f>TEXT(LX24,"0.0")</f>
        <v>5.0</v>
      </c>
      <c r="LZ24" s="22" t="str">
        <f>IF(LX24&gt;=8.5,"A",IF(LX24&gt;=8,"B+",IF(LX24&gt;=7,"B",IF(LX24&gt;=6.5,"C+",IF(LX24&gt;=5.5,"C",IF(LX24&gt;=5,"D+",IF(LX24&gt;=4,"D","F")))))))</f>
        <v>D+</v>
      </c>
      <c r="MA24" s="20">
        <f>IF(LZ24="A",4,IF(LZ24="B+",3.5,IF(LZ24="B",3,IF(LZ24="C+",2.5,IF(LZ24="C",2,IF(LZ24="D+",1.5,IF(LZ24="D",1,0)))))))</f>
        <v>1.5</v>
      </c>
      <c r="MB24" s="20" t="str">
        <f>TEXT(MA24,"0.0")</f>
        <v>1.5</v>
      </c>
      <c r="MC24" s="46">
        <v>2</v>
      </c>
      <c r="MD24" s="416">
        <v>2</v>
      </c>
      <c r="ME24" s="479"/>
      <c r="MF24" s="349"/>
      <c r="MG24" s="349"/>
      <c r="MH24" s="11">
        <v>7</v>
      </c>
      <c r="MI24" s="16">
        <v>7</v>
      </c>
      <c r="MJ24" s="1028" t="str">
        <f>TEXT(MI24,"0.0")</f>
        <v>7.0</v>
      </c>
      <c r="MK24" s="179" t="str">
        <f>IF(MI24&gt;=8.5,"A",IF(MI24&gt;=8,"B+",IF(MI24&gt;=7,"B",IF(MI24&gt;=6.5,"C+",IF(MI24&gt;=5.5,"C",IF(MI24&gt;=5,"D+",IF(MI24&gt;=4,"D","F")))))))</f>
        <v>B</v>
      </c>
      <c r="ML24" s="180">
        <f>IF(MK24="A",4,IF(MK24="B+",3.5,IF(MK24="B",3,IF(MK24="C+",2.5,IF(MK24="C",2,IF(MK24="D+",1.5,IF(MK24="D",1,0)))))))</f>
        <v>3</v>
      </c>
      <c r="MM24" s="180" t="str">
        <f>TEXT(ML24,"0.0")</f>
        <v>3.0</v>
      </c>
      <c r="MN24" s="185">
        <v>3</v>
      </c>
      <c r="MO24" s="566">
        <v>3</v>
      </c>
      <c r="MP24" s="662"/>
      <c r="MQ24" s="349"/>
      <c r="MR24" s="349"/>
      <c r="MS24" s="17">
        <f>ROUND((MP24*0.4+MQ24*0.6),1)</f>
        <v>0</v>
      </c>
      <c r="MT24" s="18">
        <f>ROUND(MAX((MP24*0.4+MQ24*0.6),(MP24*0.4+MR24*0.6)),1)</f>
        <v>0</v>
      </c>
      <c r="MU24" s="1028" t="str">
        <f>TEXT(MT24,"0.0")</f>
        <v>0.0</v>
      </c>
      <c r="MV24" s="22" t="str">
        <f>IF(MT24&gt;=8.5,"A",IF(MT24&gt;=8,"B+",IF(MT24&gt;=7,"B",IF(MT24&gt;=6.5,"C+",IF(MT24&gt;=5.5,"C",IF(MT24&gt;=5,"D+",IF(MT24&gt;=4,"D","F")))))))</f>
        <v>F</v>
      </c>
      <c r="MW24" s="20">
        <f>IF(MV24="A",4,IF(MV24="B+",3.5,IF(MV24="B",3,IF(MV24="C+",2.5,IF(MV24="C",2,IF(MV24="D+",1.5,IF(MV24="D",1,0)))))))</f>
        <v>0</v>
      </c>
      <c r="MX24" s="20" t="str">
        <f>TEXT(MW24,"0.0")</f>
        <v>0.0</v>
      </c>
      <c r="MY24" s="185">
        <v>3</v>
      </c>
      <c r="MZ24" s="416"/>
      <c r="NA24" s="479"/>
      <c r="NB24" s="349"/>
      <c r="NC24" s="349"/>
      <c r="ND24" s="11">
        <v>6</v>
      </c>
      <c r="NE24" s="16">
        <v>6</v>
      </c>
      <c r="NF24" s="323" t="str">
        <f>TEXT(NE24,"0.0")</f>
        <v>6.0</v>
      </c>
      <c r="NG24" s="22" t="str">
        <f>IF(NE24&gt;=8.5,"A",IF(NE24&gt;=8,"B+",IF(NE24&gt;=7,"B",IF(NE24&gt;=6.5,"C+",IF(NE24&gt;=5.5,"C",IF(NE24&gt;=5,"D+",IF(NE24&gt;=4,"D","F")))))))</f>
        <v>C</v>
      </c>
      <c r="NH24" s="20">
        <f>IF(NG24="A",4,IF(NG24="B+",3.5,IF(NG24="B",3,IF(NG24="C+",2.5,IF(NG24="C",2,IF(NG24="D+",1.5,IF(NG24="D",1,0)))))))</f>
        <v>2</v>
      </c>
      <c r="NI24" s="20" t="str">
        <f>TEXT(NH24,"0.0")</f>
        <v>2.0</v>
      </c>
      <c r="NJ24" s="185">
        <v>1</v>
      </c>
      <c r="NK24" s="416">
        <v>1</v>
      </c>
      <c r="NL24" s="1167">
        <f>ROUND((MT24*0.7+NE24*0.3),1)</f>
        <v>1.8</v>
      </c>
      <c r="NM24" s="22" t="str">
        <f>IF(NL24&gt;=8.5,"A",IF(NL24&gt;=8,"B+",IF(NL24&gt;=7,"B",IF(NL24&gt;=6.5,"C+",IF(NL24&gt;=5.5,"C",IF(NL24&gt;=5,"D+",IF(NL24&gt;=4,"D","F")))))))</f>
        <v>F</v>
      </c>
      <c r="NN24" s="20">
        <f>IF(NM24="A",4,IF(NM24="B+",3.5,IF(NM24="B",3,IF(NM24="C+",2.5,IF(NM24="C",2,IF(NM24="D+",1.5,IF(NM24="D",1,0)))))))</f>
        <v>0</v>
      </c>
      <c r="NO24" s="20" t="str">
        <f>TEXT(NN24,"0.0")</f>
        <v>0.0</v>
      </c>
      <c r="NP24" s="743">
        <v>4</v>
      </c>
      <c r="NQ24" s="416"/>
      <c r="NR24" s="569"/>
      <c r="NS24" s="349"/>
      <c r="NT24" s="349"/>
      <c r="NU24" s="11">
        <f>ROUND((NR24*0.4+NS24*0.6),1)</f>
        <v>0</v>
      </c>
      <c r="NV24" s="16">
        <f>ROUND(MAX((NR24*0.4+NS24*0.6),(NR24*0.4+NT24*0.6)),1)</f>
        <v>0</v>
      </c>
      <c r="NW24" s="1028" t="str">
        <f>TEXT(NV24,"0.0")</f>
        <v>0.0</v>
      </c>
      <c r="NX24" s="179" t="str">
        <f>IF(NV24&gt;=8.5,"A",IF(NV24&gt;=8,"B+",IF(NV24&gt;=7,"B",IF(NV24&gt;=6.5,"C+",IF(NV24&gt;=5.5,"C",IF(NV24&gt;=5,"D+",IF(NV24&gt;=4,"D","F")))))))</f>
        <v>F</v>
      </c>
      <c r="NY24" s="180">
        <f>IF(NX24="A",4,IF(NX24="B+",3.5,IF(NX24="B",3,IF(NX24="C+",2.5,IF(NX24="C",2,IF(NX24="D+",1.5,IF(NX24="D",1,0)))))))</f>
        <v>0</v>
      </c>
      <c r="NZ24" s="180" t="str">
        <f>TEXT(NY24,"0.0")</f>
        <v>0.0</v>
      </c>
      <c r="OA24" s="185">
        <v>4</v>
      </c>
      <c r="OB24" s="566"/>
      <c r="OC24" s="479"/>
      <c r="OD24" s="349"/>
      <c r="OE24" s="349"/>
      <c r="OF24" s="17">
        <f>ROUND((OC24*0.4+OD24*0.6),1)</f>
        <v>0</v>
      </c>
      <c r="OG24" s="18">
        <f>ROUND(MAX((OC24*0.4+OD24*0.6),(OC24*0.4+OE24*0.6)),1)</f>
        <v>0</v>
      </c>
      <c r="OH24" s="323" t="str">
        <f>TEXT(OG24,"0.0")</f>
        <v>0.0</v>
      </c>
      <c r="OI24" s="22" t="str">
        <f>IF(OG24&gt;=8.5,"A",IF(OG24&gt;=8,"B+",IF(OG24&gt;=7,"B",IF(OG24&gt;=6.5,"C+",IF(OG24&gt;=5.5,"C",IF(OG24&gt;=5,"D+",IF(OG24&gt;=4,"D","F")))))))</f>
        <v>F</v>
      </c>
      <c r="OJ24" s="20">
        <f>IF(OI24="A",4,IF(OI24="B+",3.5,IF(OI24="B",3,IF(OI24="C+",2.5,IF(OI24="C",2,IF(OI24="D+",1.5,IF(OI24="D",1,0)))))))</f>
        <v>0</v>
      </c>
      <c r="OK24" s="20" t="str">
        <f>TEXT(OJ24,"0.0")</f>
        <v>0.0</v>
      </c>
      <c r="OL24" s="46"/>
      <c r="OM24" s="95"/>
      <c r="ON24" s="1175">
        <f>ROUND((NV24*0.6+OG24*0.4),1)</f>
        <v>0</v>
      </c>
      <c r="OO24" s="22" t="str">
        <f>IF(ON24&gt;=8.5,"A",IF(ON24&gt;=8,"B+",IF(ON24&gt;=7,"B",IF(ON24&gt;=6.5,"C+",IF(ON24&gt;=5.5,"C",IF(ON24&gt;=5,"D+",IF(ON24&gt;=4,"D","F")))))))</f>
        <v>F</v>
      </c>
      <c r="OP24" s="20">
        <f>IF(OO24="A",4,IF(OO24="B+",3.5,IF(OO24="B",3,IF(OO24="C+",2.5,IF(OO24="C",2,IF(OO24="D+",1.5,IF(OO24="D",1,0)))))))</f>
        <v>0</v>
      </c>
      <c r="OQ24" s="20" t="str">
        <f>TEXT(OP24,"0.0")</f>
        <v>0.0</v>
      </c>
      <c r="OR24" s="743">
        <v>5</v>
      </c>
      <c r="OS24" s="97"/>
      <c r="OT24" s="263">
        <f>LA24+LL24+MC24+MN24+MY24+NJ24+OA24+OL24</f>
        <v>16</v>
      </c>
      <c r="OU24" s="35">
        <f>(KY24*LA24+LJ24*LL24+MA24*MC24+ML24*MN24+MW24*MY24+NH24*NJ24+NY24*OA24+OJ24*OL24)/OT24</f>
        <v>1.34375</v>
      </c>
      <c r="OV24" s="36" t="str">
        <f>TEXT(OU24,"0.00")</f>
        <v>1.34</v>
      </c>
      <c r="OW24" s="65" t="str">
        <f>IF(AND(OU24&lt;1),"Cảnh báo KQHT","Lên lớp")</f>
        <v>Lên lớp</v>
      </c>
      <c r="OX24" s="501">
        <f>KI24+OT24</f>
        <v>63</v>
      </c>
      <c r="OY24" s="35">
        <f>(BU24*BV24+EQ24*ER24+KE24*KF24+OU24*OT24)/OX24</f>
        <v>0.96825396825396826</v>
      </c>
      <c r="OZ24" s="36" t="str">
        <f>TEXT(OY24,"0.00")</f>
        <v>0.97</v>
      </c>
      <c r="PA24" s="799">
        <f>LB24+LM24+MD24+MO24+MZ24+NK24+OB24+OM24</f>
        <v>9</v>
      </c>
      <c r="PB24" s="800">
        <f xml:space="preserve"> (KY24*LB24+LJ24*LM24+MA24*MD24+ML24*MO24+MW24*MZ24+NH24*NK24+NY24*OB24+OJ24*OM24)/PA24</f>
        <v>2.3888888888888888</v>
      </c>
      <c r="PC24" s="801">
        <f>KN24+PA24</f>
        <v>29</v>
      </c>
      <c r="PD24" s="1031">
        <f>(V24*AB24+AG24*AM24+AR24*AX24+BC24*BI24+BN24*BT24+CG24*CM24+CR24*CX24+DC24*DI24+DN24*DT24+DY24*EE24+EJ24*EP24+FF24*FL24+FQ24*FW24+GB24*GH24+GM24*GS24+GX24*HD24+HI24*HO24+HT24*HZ24+IE24*IK24+IP24*IV24+JG24*JM24+JR24*JX24+KV24*LB24+LG24*LM24+LX24*MD24+MI24*MO24+MT24*MZ24+NE24*NK24+NV24*OB24+OG24*OM24)/PC24</f>
        <v>5.9827586206896548</v>
      </c>
      <c r="PE24" s="802">
        <f xml:space="preserve"> (KN24*KO24+PB24*PA24)/PC24</f>
        <v>2.103448275862069</v>
      </c>
      <c r="PF24" s="65" t="str">
        <f>IF(AND(PE24&lt;1.4),"Cảnh báo KQHT","Lên lớp")</f>
        <v>Lên lớp</v>
      </c>
      <c r="PG24" s="225"/>
      <c r="PH24" s="417"/>
      <c r="PI24" s="599"/>
      <c r="PJ24" s="599"/>
      <c r="PK24" s="17">
        <v>8</v>
      </c>
      <c r="PL24" s="18">
        <v>8</v>
      </c>
      <c r="PM24" s="1028" t="str">
        <f>TEXT(PL24,"0.0")</f>
        <v>8.0</v>
      </c>
      <c r="PN24" s="22" t="str">
        <f>IF(PL24&gt;=8.5,"A",IF(PL24&gt;=8,"B+",IF(PL24&gt;=7,"B",IF(PL24&gt;=6.5,"C+",IF(PL24&gt;=5.5,"C",IF(PL24&gt;=5,"D+",IF(PL24&gt;=4,"D","F")))))))</f>
        <v>B+</v>
      </c>
      <c r="PO24" s="20">
        <f>IF(PN24="A",4,IF(PN24="B+",3.5,IF(PN24="B",3,IF(PN24="C+",2.5,IF(PN24="C",2,IF(PN24="D+",1.5,IF(PN24="D",1,0)))))))</f>
        <v>3.5</v>
      </c>
      <c r="PP24" s="20" t="str">
        <f>TEXT(PO24,"0.0")</f>
        <v>3.5</v>
      </c>
      <c r="PQ24" s="46">
        <v>4</v>
      </c>
      <c r="PR24" s="416">
        <v>4</v>
      </c>
      <c r="PS24" s="417"/>
      <c r="PT24" s="65"/>
      <c r="PU24" s="65"/>
      <c r="PV24" s="17">
        <f>ROUND((PS24*0.4+PT24*0.6),1)</f>
        <v>0</v>
      </c>
      <c r="PW24" s="18">
        <f>ROUND(MAX((PS24*0.4+PT24*0.6),(PS24*0.4+PU24*0.6)),1)</f>
        <v>0</v>
      </c>
      <c r="PX24" s="1028" t="str">
        <f>TEXT(PW24,"0.0")</f>
        <v>0.0</v>
      </c>
      <c r="PY24" s="22" t="str">
        <f>IF(PW24&gt;=8.5,"A",IF(PW24&gt;=8,"B+",IF(PW24&gt;=7,"B",IF(PW24&gt;=6.5,"C+",IF(PW24&gt;=5.5,"C",IF(PW24&gt;=5,"D+",IF(PW24&gt;=4,"D","F")))))))</f>
        <v>F</v>
      </c>
      <c r="PZ24" s="20">
        <f>IF(PY24="A",4,IF(PY24="B+",3.5,IF(PY24="B",3,IF(PY24="C+",2.5,IF(PY24="C",2,IF(PY24="D+",1.5,IF(PY24="D",1,0)))))))</f>
        <v>0</v>
      </c>
      <c r="QA24" s="20" t="str">
        <f>TEXT(PZ24,"0.0")</f>
        <v>0.0</v>
      </c>
      <c r="QB24" s="46">
        <v>2</v>
      </c>
      <c r="QC24" s="416"/>
      <c r="QD24" s="417"/>
      <c r="QE24" s="599"/>
      <c r="QF24" s="599"/>
      <c r="QG24" s="17">
        <f>ROUND((QD24*0.4+QE24*0.6),1)</f>
        <v>0</v>
      </c>
      <c r="QH24" s="18">
        <f>ROUND(MAX((QD24*0.4+QE24*0.6),(QD24*0.4+QF24*0.6)),1)</f>
        <v>0</v>
      </c>
      <c r="QI24" s="1028" t="str">
        <f>TEXT(QH24,"0.0")</f>
        <v>0.0</v>
      </c>
      <c r="QJ24" s="22" t="str">
        <f>IF(QH24&gt;=8.5,"A",IF(QH24&gt;=8,"B+",IF(QH24&gt;=7,"B",IF(QH24&gt;=6.5,"C+",IF(QH24&gt;=5.5,"C",IF(QH24&gt;=5,"D+",IF(QH24&gt;=4,"D","F")))))))</f>
        <v>F</v>
      </c>
      <c r="QK24" s="20">
        <f>IF(QJ24="A",4,IF(QJ24="B+",3.5,IF(QJ24="B",3,IF(QJ24="C+",2.5,IF(QJ24="C",2,IF(QJ24="D+",1.5,IF(QJ24="D",1,0)))))))</f>
        <v>0</v>
      </c>
      <c r="QL24" s="20" t="str">
        <f>TEXT(QK24,"0.0")</f>
        <v>0.0</v>
      </c>
      <c r="QM24" s="46">
        <v>2</v>
      </c>
      <c r="QN24" s="416"/>
      <c r="QO24" s="417"/>
      <c r="QP24" s="65"/>
      <c r="QQ24" s="65"/>
      <c r="QR24" s="17">
        <f>ROUND((QO24*0.4+QP24*0.6),1)</f>
        <v>0</v>
      </c>
      <c r="QS24" s="18">
        <f>ROUND(MAX((QO24*0.4+QP24*0.6),(QO24*0.4+QQ24*0.6)),1)</f>
        <v>0</v>
      </c>
      <c r="QT24" s="1028" t="str">
        <f>TEXT(QS24,"0.0")</f>
        <v>0.0</v>
      </c>
      <c r="QU24" s="22" t="str">
        <f>IF(QS24&gt;=8.5,"A",IF(QS24&gt;=8,"B+",IF(QS24&gt;=7,"B",IF(QS24&gt;=6.5,"C+",IF(QS24&gt;=5.5,"C",IF(QS24&gt;=5,"D+",IF(QS24&gt;=4,"D","F")))))))</f>
        <v>F</v>
      </c>
      <c r="QV24" s="20">
        <f>IF(QU24="A",4,IF(QU24="B+",3.5,IF(QU24="B",3,IF(QU24="C+",2.5,IF(QU24="C",2,IF(QU24="D+",1.5,IF(QU24="D",1,0)))))))</f>
        <v>0</v>
      </c>
      <c r="QW24" s="20" t="str">
        <f>TEXT(QV24,"0.0")</f>
        <v>0.0</v>
      </c>
      <c r="QX24" s="46">
        <v>2</v>
      </c>
      <c r="QY24" s="416"/>
      <c r="QZ24" s="417"/>
      <c r="RA24" s="599"/>
      <c r="RB24" s="599"/>
      <c r="RC24" s="17">
        <f>ROUND((QZ24*0.4+RA24*0.6),1)</f>
        <v>0</v>
      </c>
      <c r="RD24" s="18">
        <f>ROUND(MAX((QZ24*0.4+RA24*0.6),(QZ24*0.4+RB24*0.6)),1)</f>
        <v>0</v>
      </c>
      <c r="RE24" s="323" t="str">
        <f>TEXT(RD24,"0.0")</f>
        <v>0.0</v>
      </c>
      <c r="RF24" s="22" t="str">
        <f>IF(RD24&gt;=8.5,"A",IF(RD24&gt;=8,"B+",IF(RD24&gt;=7,"B",IF(RD24&gt;=6.5,"C+",IF(RD24&gt;=5.5,"C",IF(RD24&gt;=5,"D+",IF(RD24&gt;=4,"D","F")))))))</f>
        <v>F</v>
      </c>
      <c r="RG24" s="20">
        <f>IF(RF24="A",4,IF(RF24="B+",3.5,IF(RF24="B",3,IF(RF24="C+",2.5,IF(RF24="C",2,IF(RF24="D+",1.5,IF(RF24="D",1,0)))))))</f>
        <v>0</v>
      </c>
      <c r="RH24" s="20" t="str">
        <f>TEXT(RG24,"0.0")</f>
        <v>0.0</v>
      </c>
      <c r="RI24" s="46">
        <v>2</v>
      </c>
      <c r="RJ24" s="416"/>
      <c r="RK24" s="660"/>
      <c r="RL24" s="65"/>
      <c r="RM24" s="65"/>
      <c r="RN24" s="17">
        <v>5</v>
      </c>
      <c r="RO24" s="18">
        <v>5</v>
      </c>
      <c r="RP24" s="323" t="str">
        <f>TEXT(RO24,"0.0")</f>
        <v>5.0</v>
      </c>
      <c r="RQ24" s="22" t="str">
        <f>IF(RO24&gt;=8.5,"A",IF(RO24&gt;=8,"B+",IF(RO24&gt;=7,"B",IF(RO24&gt;=6.5,"C+",IF(RO24&gt;=5.5,"C",IF(RO24&gt;=5,"D+",IF(RO24&gt;=4,"D","F")))))))</f>
        <v>D+</v>
      </c>
      <c r="RR24" s="20">
        <f>IF(RQ24="A",4,IF(RQ24="B+",3.5,IF(RQ24="B",3,IF(RQ24="C+",2.5,IF(RQ24="C",2,IF(RQ24="D+",1.5,IF(RQ24="D",1,0)))))))</f>
        <v>1.5</v>
      </c>
      <c r="RS24" s="20" t="str">
        <f>TEXT(RR24,"0.0")</f>
        <v>1.5</v>
      </c>
      <c r="RT24" s="46">
        <v>2</v>
      </c>
      <c r="RU24" s="416">
        <v>2</v>
      </c>
      <c r="RV24" s="585"/>
      <c r="RW24" s="599"/>
      <c r="RX24" s="599"/>
      <c r="RY24" s="17">
        <f>ROUND((RV24*0.4+RW24*0.6),1)</f>
        <v>0</v>
      </c>
      <c r="RZ24" s="18">
        <f>ROUND(MAX((RV24*0.4+RW24*0.6),(RV24*0.4+RX24*0.6)),1)</f>
        <v>0</v>
      </c>
      <c r="SA24" s="323" t="str">
        <f>TEXT(RZ24,"0.0")</f>
        <v>0.0</v>
      </c>
      <c r="SB24" s="22" t="str">
        <f>IF(RZ24&gt;=8.5,"A",IF(RZ24&gt;=8,"B+",IF(RZ24&gt;=7,"B",IF(RZ24&gt;=6.5,"C+",IF(RZ24&gt;=5.5,"C",IF(RZ24&gt;=5,"D+",IF(RZ24&gt;=4,"D","F")))))))</f>
        <v>F</v>
      </c>
      <c r="SC24" s="20">
        <f>IF(SB24="A",4,IF(SB24="B+",3.5,IF(SB24="B",3,IF(SB24="C+",2.5,IF(SB24="C",2,IF(SB24="D+",1.5,IF(SB24="D",1,0)))))))</f>
        <v>0</v>
      </c>
      <c r="SD24" s="20" t="str">
        <f>TEXT(SC24,"0.0")</f>
        <v>0.0</v>
      </c>
      <c r="SE24" s="46">
        <v>4</v>
      </c>
      <c r="SF24" s="416"/>
      <c r="SG24" s="515">
        <f>PQ24+QB24+QM24+QX24+RI24+RT24+SE24</f>
        <v>18</v>
      </c>
      <c r="SH24" s="35">
        <f>(PO24*PQ24+PZ24*QB24+QK24*QM24+QV24*QX24+RG24*RI24+RR24*RT24+SC24*SE24)/SG24</f>
        <v>0.94444444444444442</v>
      </c>
      <c r="SI24" s="36" t="str">
        <f>TEXT(SH24,"0.00")</f>
        <v>0.94</v>
      </c>
      <c r="SJ24" s="331" t="str">
        <f>IF(AND(SH24&lt;1),"Cảnh báo KQHT","Lên lớp")</f>
        <v>Cảnh báo KQHT</v>
      </c>
      <c r="SK24" s="501">
        <f>OX24+SG24</f>
        <v>81</v>
      </c>
      <c r="SL24" s="35">
        <f>(BU24*BV24+EQ24*ER24+KE24*KF24+OT24*OU24+SH24*SG24)/SK24</f>
        <v>0.96296296296296291</v>
      </c>
      <c r="SM24" s="36" t="str">
        <f>TEXT(SL24,"0.00")</f>
        <v>0.96</v>
      </c>
      <c r="SN24" s="799">
        <f>PR24+QC24+QN24+QY24+RJ24+RU24+SF24</f>
        <v>6</v>
      </c>
      <c r="SO24" s="1105">
        <f xml:space="preserve"> (SF24*RZ24+RU24*RO24+RJ24*RD24+QY24*QS24+QN24*QH24+QC24*PW24+PR24*PL24)/SN24</f>
        <v>7</v>
      </c>
      <c r="SP24" s="800">
        <f xml:space="preserve"> (PO24*PR24+PZ24*QC24+QK24*QN24+QV24*QY24+RG24*RJ24+RR24*RU24+SC24*SF24)/SN24</f>
        <v>2.8333333333333335</v>
      </c>
      <c r="SQ24" s="801">
        <f>PC24+SN24</f>
        <v>35</v>
      </c>
      <c r="SR24" s="1107">
        <f xml:space="preserve"> (SO24*SN24+PC24*PD24)/SQ24</f>
        <v>6.1571428571428575</v>
      </c>
      <c r="SS24" s="802">
        <f xml:space="preserve"> (PC24*PE24+SP24*SN24)/SQ24</f>
        <v>2.2285714285714286</v>
      </c>
      <c r="ST24" s="65" t="str">
        <f>IF(AND(SS24&lt;1.6),"Cảnh báo KQHT","Lên lớp")</f>
        <v>Lên lớp</v>
      </c>
      <c r="SU24" s="1109" t="s">
        <v>1113</v>
      </c>
      <c r="SV24" s="585"/>
      <c r="SW24" s="588"/>
      <c r="SX24" s="1183">
        <f>ROUND((SV24+SW24)/2,1)</f>
        <v>0</v>
      </c>
      <c r="SY24" s="337"/>
      <c r="SZ24" s="1145">
        <f>ROUND((SX24*0.4+SY24*0.6),0)</f>
        <v>0</v>
      </c>
      <c r="TA24" s="1189" t="str">
        <f>TEXT(SZ24,"0.0")</f>
        <v>0.0</v>
      </c>
      <c r="TB24" s="1147" t="str">
        <f>IF(SZ24&gt;=8.5,"A",IF(SZ24&gt;=8,"B+",IF(SZ24&gt;=7,"B",IF(SZ24&gt;=6.5,"C+",IF(SZ24&gt;=5.5,"C",IF(SZ24&gt;=5,"D+",IF(SZ24&gt;=4,"D","F")))))))</f>
        <v>F</v>
      </c>
      <c r="TC24" s="1149">
        <f>IF(TB24="A",4,IF(TB24="B+",3.5,IF(TB24="B",3,IF(TB24="C+",2.5,IF(TB24="C",2,IF(TB24="D+",1.5,IF(TB24="D",1,0)))))))</f>
        <v>0</v>
      </c>
      <c r="TD24" s="1149" t="str">
        <f>TEXT(TC24,"0.0")</f>
        <v>0.0</v>
      </c>
      <c r="TE24" s="1151"/>
      <c r="TF24" s="416"/>
      <c r="TG24" s="328">
        <f>TE24</f>
        <v>0</v>
      </c>
      <c r="TH24" s="35"/>
      <c r="TI24" s="36"/>
      <c r="TJ24" s="1163" t="str">
        <f>IF(AND(TH24&lt;1),"Cảnh báo KQHT","Lên lớp")</f>
        <v>Cảnh báo KQHT</v>
      </c>
      <c r="TK24" s="290"/>
      <c r="TL24" s="291" t="e">
        <f xml:space="preserve"> (TC24*TF24)/TK24</f>
        <v>#DIV/0!</v>
      </c>
    </row>
    <row r="25" spans="1:532" ht="20.25" customHeight="1">
      <c r="A25" s="807">
        <v>10</v>
      </c>
      <c r="B25" s="808" t="s">
        <v>251</v>
      </c>
      <c r="C25" s="803" t="s">
        <v>1116</v>
      </c>
      <c r="D25" s="809" t="s">
        <v>1117</v>
      </c>
      <c r="E25" s="1090" t="s">
        <v>894</v>
      </c>
      <c r="F25" s="756" t="s">
        <v>1440</v>
      </c>
      <c r="G25" s="757" t="s">
        <v>1118</v>
      </c>
      <c r="H25" s="758" t="s">
        <v>8</v>
      </c>
      <c r="I25" s="763" t="s">
        <v>1119</v>
      </c>
      <c r="J25" s="417">
        <v>8</v>
      </c>
      <c r="K25" s="1039" t="str">
        <f>TEXT(J25,"0.0")</f>
        <v>8.0</v>
      </c>
      <c r="L25" s="22" t="str">
        <f t="shared" ref="L25" si="672">IF(J25&gt;=8.5,"A",IF(J25&gt;=8,"B+",IF(J25&gt;=7,"B",IF(J25&gt;=6.5,"C+",IF(J25&gt;=5.5,"C",IF(J25&gt;=5,"D+",IF(J25&gt;=4,"D","F")))))))</f>
        <v>B+</v>
      </c>
      <c r="M25" s="20">
        <f t="shared" ref="M25" si="673">IF(L25="A",4,IF(L25="B+",3.5,IF(L25="B",3,IF(L25="C+",2.5,IF(L25="C",2,IF(L25="D+",1.5,IF(L25="D",1,0)))))))</f>
        <v>3.5</v>
      </c>
      <c r="N25" s="460">
        <v>6</v>
      </c>
      <c r="O25" s="1039" t="str">
        <f>TEXT(N25,"0.0")</f>
        <v>6.0</v>
      </c>
      <c r="P25" s="22" t="str">
        <f t="shared" ref="P25" si="674">IF(N25&gt;=8.5,"A",IF(N25&gt;=8,"B+",IF(N25&gt;=7,"B",IF(N25&gt;=6.5,"C+",IF(N25&gt;=5.5,"C",IF(N25&gt;=5,"D+",IF(N25&gt;=4,"D","F")))))))</f>
        <v>C</v>
      </c>
      <c r="Q25" s="20">
        <f t="shared" ref="Q25" si="675">IF(P25="A",4,IF(P25="B+",3.5,IF(P25="B",3,IF(P25="C+",2.5,IF(P25="C",2,IF(P25="D+",1.5,IF(P25="D",1,0)))))))</f>
        <v>2</v>
      </c>
      <c r="R25" s="65">
        <v>6.7</v>
      </c>
      <c r="S25" s="65">
        <v>7</v>
      </c>
      <c r="T25" s="45"/>
      <c r="U25" s="11">
        <f>ROUND((R25*0.4+S25*0.6),1)</f>
        <v>6.9</v>
      </c>
      <c r="V25" s="16">
        <f>ROUND(MAX((R25*0.4+S25*0.6),(R25*0.4+T25*0.6)),1)</f>
        <v>6.9</v>
      </c>
      <c r="W25" s="1039" t="str">
        <f>TEXT(V25,"0.0")</f>
        <v>6.9</v>
      </c>
      <c r="X25" s="179" t="str">
        <f>IF(V25&gt;=8.5,"A",IF(V25&gt;=8,"B+",IF(V25&gt;=7,"B",IF(V25&gt;=6.5,"C+",IF(V25&gt;=5.5,"C",IF(V25&gt;=5,"D+",IF(V25&gt;=4,"D","F")))))))</f>
        <v>C+</v>
      </c>
      <c r="Y25" s="358">
        <f>IF(X25="A",4,IF(X25="B+",3.5,IF(X25="B",3,IF(X25="C+",2.5,IF(X25="C",2,IF(X25="D+",1.5,IF(X25="D",1,0)))))))</f>
        <v>2.5</v>
      </c>
      <c r="Z25" s="180" t="str">
        <f>TEXT(Y25,"0.0")</f>
        <v>2.5</v>
      </c>
      <c r="AA25" s="592">
        <v>2</v>
      </c>
      <c r="AB25" s="186">
        <v>2</v>
      </c>
      <c r="AC25" s="65">
        <v>7.8</v>
      </c>
      <c r="AD25" s="65">
        <v>7</v>
      </c>
      <c r="AE25" s="45"/>
      <c r="AF25" s="11">
        <f>ROUND((AC25*0.4+AD25*0.6),1)</f>
        <v>7.3</v>
      </c>
      <c r="AG25" s="16">
        <f>ROUND(MAX((AC25*0.4+AD25*0.6),(AC25*0.4+AE25*0.6)),1)</f>
        <v>7.3</v>
      </c>
      <c r="AH25" s="327" t="str">
        <f>TEXT(AG25,"0.0")</f>
        <v>7.3</v>
      </c>
      <c r="AI25" s="179" t="str">
        <f>IF(AG25&gt;=8.5,"A",IF(AG25&gt;=8,"B+",IF(AG25&gt;=7,"B",IF(AG25&gt;=6.5,"C+",IF(AG25&gt;=5.5,"C",IF(AG25&gt;=5,"D+",IF(AG25&gt;=4,"D","F")))))))</f>
        <v>B</v>
      </c>
      <c r="AJ25" s="180">
        <f>IF(AI25="A",4,IF(AI25="B+",3.5,IF(AI25="B",3,IF(AI25="C+",2.5,IF(AI25="C",2,IF(AI25="D+",1.5,IF(AI25="D",1,0)))))))</f>
        <v>3</v>
      </c>
      <c r="AK25" s="180" t="str">
        <f>TEXT(AJ25,"0.0")</f>
        <v>3.0</v>
      </c>
      <c r="AL25" s="185">
        <v>3</v>
      </c>
      <c r="AM25" s="186">
        <v>3</v>
      </c>
      <c r="AN25" s="65">
        <v>8.3000000000000007</v>
      </c>
      <c r="AO25" s="65">
        <v>7</v>
      </c>
      <c r="AP25" s="45"/>
      <c r="AQ25" s="11">
        <f>ROUND((AN25*0.4+AO25*0.6),1)</f>
        <v>7.5</v>
      </c>
      <c r="AR25" s="16">
        <f>ROUND(MAX((AN25*0.4+AO25*0.6),(AN25*0.4+AP25*0.6)),1)</f>
        <v>7.5</v>
      </c>
      <c r="AS25" s="327" t="str">
        <f>TEXT(AR25,"0.0")</f>
        <v>7.5</v>
      </c>
      <c r="AT25" s="179" t="str">
        <f>IF(AR25&gt;=8.5,"A",IF(AR25&gt;=8,"B+",IF(AR25&gt;=7,"B",IF(AR25&gt;=6.5,"C+",IF(AR25&gt;=5.5,"C",IF(AR25&gt;=5,"D+",IF(AR25&gt;=4,"D","F")))))))</f>
        <v>B</v>
      </c>
      <c r="AU25" s="180">
        <f>IF(AT25="A",4,IF(AT25="B+",3.5,IF(AT25="B",3,IF(AT25="C+",2.5,IF(AT25="C",2,IF(AT25="D+",1.5,IF(AT25="D",1,0)))))))</f>
        <v>3</v>
      </c>
      <c r="AV25" s="180" t="str">
        <f>TEXT(AU25,"0.0")</f>
        <v>3.0</v>
      </c>
      <c r="AW25" s="744">
        <v>3</v>
      </c>
      <c r="AX25" s="188">
        <v>3</v>
      </c>
      <c r="AY25" s="348">
        <v>6.4</v>
      </c>
      <c r="AZ25" s="349">
        <v>7</v>
      </c>
      <c r="BA25" s="356"/>
      <c r="BB25" s="11">
        <f>ROUND((AY25*0.4+AZ25*0.6),1)</f>
        <v>6.8</v>
      </c>
      <c r="BC25" s="16">
        <f>ROUND(MAX((AY25*0.4+AZ25*0.6),(AY25*0.4+BA25*0.6)),1)</f>
        <v>6.8</v>
      </c>
      <c r="BD25" s="327" t="str">
        <f>TEXT(BC25,"0.0")</f>
        <v>6.8</v>
      </c>
      <c r="BE25" s="179" t="str">
        <f>IF(BC25&gt;=8.5,"A",IF(BC25&gt;=8,"B+",IF(BC25&gt;=7,"B",IF(BC25&gt;=6.5,"C+",IF(BC25&gt;=5.5,"C",IF(BC25&gt;=5,"D+",IF(BC25&gt;=4,"D","F")))))))</f>
        <v>C+</v>
      </c>
      <c r="BF25" s="180">
        <f>IF(BE25="A",4,IF(BE25="B+",3.5,IF(BE25="B",3,IF(BE25="C+",2.5,IF(BE25="C",2,IF(BE25="D+",1.5,IF(BE25="D",1,0)))))))</f>
        <v>2.5</v>
      </c>
      <c r="BG25" s="180" t="str">
        <f>TEXT(BF25,"0.0")</f>
        <v>2.5</v>
      </c>
      <c r="BH25" s="185">
        <v>3</v>
      </c>
      <c r="BI25" s="186">
        <v>3</v>
      </c>
      <c r="BJ25" s="348">
        <v>7.8</v>
      </c>
      <c r="BK25" s="349">
        <v>8</v>
      </c>
      <c r="BL25" s="356"/>
      <c r="BM25" s="11">
        <f>ROUND((BJ25*0.4+BK25*0.6),1)</f>
        <v>7.9</v>
      </c>
      <c r="BN25" s="16">
        <f>ROUND(MAX((BJ25*0.4+BK25*0.6),(BJ25*0.4+BL25*0.6)),1)</f>
        <v>7.9</v>
      </c>
      <c r="BO25" s="327" t="str">
        <f>TEXT(BN25,"0.0")</f>
        <v>7.9</v>
      </c>
      <c r="BP25" s="179" t="str">
        <f>IF(BN25&gt;=8.5,"A",IF(BN25&gt;=8,"B+",IF(BN25&gt;=7,"B",IF(BN25&gt;=6.5,"C+",IF(BN25&gt;=5.5,"C",IF(BN25&gt;=5,"D+",IF(BN25&gt;=4,"D","F")))))))</f>
        <v>B</v>
      </c>
      <c r="BQ25" s="180">
        <f>IF(BP25="A",4,IF(BP25="B+",3.5,IF(BP25="B",3,IF(BP25="C+",2.5,IF(BP25="C",2,IF(BP25="D+",1.5,IF(BP25="D",1,0)))))))</f>
        <v>3</v>
      </c>
      <c r="BR25" s="180" t="str">
        <f>TEXT(BQ25,"0.0")</f>
        <v>3.0</v>
      </c>
      <c r="BS25" s="185">
        <v>5</v>
      </c>
      <c r="BT25" s="186">
        <v>5</v>
      </c>
      <c r="BU25" s="593">
        <f>AA25+AL25+AW25+BH25+BS25</f>
        <v>16</v>
      </c>
      <c r="BV25" s="190">
        <f>(Y25*AA25+AJ25*AL25+AU25*AW25+BF25*BH25+BQ25*BS25)/BU25</f>
        <v>2.84375</v>
      </c>
      <c r="BW25" s="191" t="str">
        <f>TEXT(BV25,"0.00")</f>
        <v>2.84</v>
      </c>
      <c r="BX25" s="45"/>
      <c r="BY25" s="594">
        <f>AB25+AM25+AX25+BI25+BT25</f>
        <v>16</v>
      </c>
      <c r="BZ25" s="595">
        <f xml:space="preserve"> (Y25*AB25+AJ25*AM25+AU25*AX25+BF25*BI25+BQ25*BT25)/BY25</f>
        <v>2.84375</v>
      </c>
      <c r="CA25" s="45"/>
      <c r="CB25" s="225"/>
      <c r="CC25" s="467"/>
      <c r="CD25" s="45"/>
      <c r="CE25" s="45"/>
      <c r="CF25" s="17">
        <v>7.6</v>
      </c>
      <c r="CG25" s="18">
        <v>7.6</v>
      </c>
      <c r="CH25" s="323" t="str">
        <f>TEXT(CG25,"0.0")</f>
        <v>7.6</v>
      </c>
      <c r="CI25" s="179" t="str">
        <f t="shared" ref="CI25" si="676">IF(CG25&gt;=8.5,"A",IF(CG25&gt;=8,"B+",IF(CG25&gt;=7,"B",IF(CG25&gt;=6.5,"C+",IF(CG25&gt;=5.5,"C",IF(CG25&gt;=5,"D+",IF(CG25&gt;=4,"D","F")))))))</f>
        <v>B</v>
      </c>
      <c r="CJ25" s="180">
        <f t="shared" ref="CJ25" si="677">IF(CI25="A",4,IF(CI25="B+",3.5,IF(CI25="B",3,IF(CI25="C+",2.5,IF(CI25="C",2,IF(CI25="D+",1.5,IF(CI25="D",1,0)))))))</f>
        <v>3</v>
      </c>
      <c r="CK25" s="180" t="str">
        <f t="shared" ref="CK25" si="678">TEXT(CJ25,"0.0")</f>
        <v>3.0</v>
      </c>
      <c r="CL25" s="185">
        <v>2</v>
      </c>
      <c r="CM25" s="566">
        <v>2</v>
      </c>
      <c r="CN25" s="37">
        <v>9.3000000000000007</v>
      </c>
      <c r="CO25" s="65">
        <v>9</v>
      </c>
      <c r="CP25" s="45"/>
      <c r="CQ25" s="17">
        <f t="shared" ref="CQ25" si="679">ROUND((CN25*0.4+CO25*0.6),1)</f>
        <v>9.1</v>
      </c>
      <c r="CR25" s="18">
        <f t="shared" ref="CR25" si="680">ROUND(MAX((CN25*0.4+CO25*0.6),(CN25*0.4+CP25*0.6)),1)</f>
        <v>9.1</v>
      </c>
      <c r="CS25" s="323" t="str">
        <f>TEXT(CR25,"0.0")</f>
        <v>9.1</v>
      </c>
      <c r="CT25" s="22" t="str">
        <f t="shared" ref="CT25" si="681">IF(CR25&gt;=8.5,"A",IF(CR25&gt;=8,"B+",IF(CR25&gt;=7,"B",IF(CR25&gt;=6.5,"C+",IF(CR25&gt;=5.5,"C",IF(CR25&gt;=5,"D+",IF(CR25&gt;=4,"D","F")))))))</f>
        <v>A</v>
      </c>
      <c r="CU25" s="20">
        <f t="shared" ref="CU25" si="682">IF(CT25="A",4,IF(CT25="B+",3.5,IF(CT25="B",3,IF(CT25="C+",2.5,IF(CT25="C",2,IF(CT25="D+",1.5,IF(CT25="D",1,0)))))))</f>
        <v>4</v>
      </c>
      <c r="CV25" s="20" t="str">
        <f t="shared" ref="CV25" si="683">TEXT(CU25,"0.0")</f>
        <v>4.0</v>
      </c>
      <c r="CW25" s="46">
        <v>4</v>
      </c>
      <c r="CX25" s="416">
        <v>4</v>
      </c>
      <c r="CY25" s="65">
        <v>6.3</v>
      </c>
      <c r="CZ25" s="65">
        <v>6</v>
      </c>
      <c r="DA25" s="45"/>
      <c r="DB25" s="17">
        <f t="shared" ref="DB25" si="684">ROUND((CY25*0.4+CZ25*0.6),1)</f>
        <v>6.1</v>
      </c>
      <c r="DC25" s="18">
        <f t="shared" ref="DC25" si="685">ROUND(MAX((CY25*0.4+CZ25*0.6),(CY25*0.4+DA25*0.6)),1)</f>
        <v>6.1</v>
      </c>
      <c r="DD25" s="323" t="str">
        <f>TEXT(DC25,"0.0")</f>
        <v>6.1</v>
      </c>
      <c r="DE25" s="22" t="str">
        <f t="shared" ref="DE25" si="686">IF(DC25&gt;=8.5,"A",IF(DC25&gt;=8,"B+",IF(DC25&gt;=7,"B",IF(DC25&gt;=6.5,"C+",IF(DC25&gt;=5.5,"C",IF(DC25&gt;=5,"D+",IF(DC25&gt;=4,"D","F")))))))</f>
        <v>C</v>
      </c>
      <c r="DF25" s="20">
        <f t="shared" ref="DF25" si="687">IF(DE25="A",4,IF(DE25="B+",3.5,IF(DE25="B",3,IF(DE25="C+",2.5,IF(DE25="C",2,IF(DE25="D+",1.5,IF(DE25="D",1,0)))))))</f>
        <v>2</v>
      </c>
      <c r="DG25" s="20" t="str">
        <f t="shared" ref="DG25" si="688">TEXT(DF25,"0.0")</f>
        <v>2.0</v>
      </c>
      <c r="DH25" s="185">
        <v>3</v>
      </c>
      <c r="DI25" s="566">
        <v>3</v>
      </c>
      <c r="DJ25" s="337">
        <v>5</v>
      </c>
      <c r="DK25" s="65">
        <v>5</v>
      </c>
      <c r="DL25" s="45"/>
      <c r="DM25" s="17">
        <f>ROUND((DJ25*0.4+DK25*0.6),1)</f>
        <v>5</v>
      </c>
      <c r="DN25" s="18">
        <f>ROUND(MAX((DJ25*0.4+DK25*0.6),(DJ25*0.4+DL25*0.6)),1)</f>
        <v>5</v>
      </c>
      <c r="DO25" s="323" t="str">
        <f>TEXT(DN25,"0.0")</f>
        <v>5.0</v>
      </c>
      <c r="DP25" s="22" t="str">
        <f>IF(DN25&gt;=8.5,"A",IF(DN25&gt;=8,"B+",IF(DN25&gt;=7,"B",IF(DN25&gt;=6.5,"C+",IF(DN25&gt;=5.5,"C",IF(DN25&gt;=5,"D+",IF(DN25&gt;=4,"D","F")))))))</f>
        <v>D+</v>
      </c>
      <c r="DQ25" s="20">
        <f>IF(DP25="A",4,IF(DP25="B+",3.5,IF(DP25="B",3,IF(DP25="C+",2.5,IF(DP25="C",2,IF(DP25="D+",1.5,IF(DP25="D",1,0)))))))</f>
        <v>1.5</v>
      </c>
      <c r="DR25" s="20" t="str">
        <f>TEXT(DQ25,"0.0")</f>
        <v>1.5</v>
      </c>
      <c r="DS25" s="46">
        <v>3</v>
      </c>
      <c r="DT25" s="416">
        <v>3</v>
      </c>
      <c r="DU25" s="65">
        <v>8.1</v>
      </c>
      <c r="DV25" s="65">
        <v>6</v>
      </c>
      <c r="DW25" s="45"/>
      <c r="DX25" s="11">
        <f t="shared" ref="DX25" si="689">ROUND((DU25*0.4+DV25*0.6),1)</f>
        <v>6.8</v>
      </c>
      <c r="DY25" s="16">
        <f t="shared" ref="DY25" si="690">ROUND(MAX((DU25*0.4+DV25*0.6),(DU25*0.4+DW25*0.6)),1)</f>
        <v>6.8</v>
      </c>
      <c r="DZ25" s="323" t="str">
        <f>TEXT(DY25,"0.0")</f>
        <v>6.8</v>
      </c>
      <c r="EA25" s="179" t="str">
        <f t="shared" ref="EA25" si="691">IF(DY25&gt;=8.5,"A",IF(DY25&gt;=8,"B+",IF(DY25&gt;=7,"B",IF(DY25&gt;=6.5,"C+",IF(DY25&gt;=5.5,"C",IF(DY25&gt;=5,"D+",IF(DY25&gt;=4,"D","F")))))))</f>
        <v>C+</v>
      </c>
      <c r="EB25" s="180">
        <f t="shared" ref="EB25" si="692">IF(EA25="A",4,IF(EA25="B+",3.5,IF(EA25="B",3,IF(EA25="C+",2.5,IF(EA25="C",2,IF(EA25="D+",1.5,IF(EA25="D",1,0)))))))</f>
        <v>2.5</v>
      </c>
      <c r="EC25" s="180" t="str">
        <f t="shared" ref="EC25" si="693">TEXT(EB25,"0.0")</f>
        <v>2.5</v>
      </c>
      <c r="ED25" s="185">
        <v>3</v>
      </c>
      <c r="EE25" s="566">
        <v>3</v>
      </c>
      <c r="EF25" s="337">
        <v>7</v>
      </c>
      <c r="EG25" s="65">
        <v>6</v>
      </c>
      <c r="EH25" s="45"/>
      <c r="EI25" s="17">
        <f t="shared" ref="EI25" si="694">ROUND((EF25*0.4+EG25*0.6),1)</f>
        <v>6.4</v>
      </c>
      <c r="EJ25" s="18">
        <f t="shared" ref="EJ25" si="695">ROUND(MAX((EF25*0.4+EG25*0.6),(EF25*0.4+EH25*0.6)),1)</f>
        <v>6.4</v>
      </c>
      <c r="EK25" s="323" t="str">
        <f>TEXT(EJ25,"0.0")</f>
        <v>6.4</v>
      </c>
      <c r="EL25" s="22" t="str">
        <f t="shared" ref="EL25" si="696">IF(EJ25&gt;=8.5,"A",IF(EJ25&gt;=8,"B+",IF(EJ25&gt;=7,"B",IF(EJ25&gt;=6.5,"C+",IF(EJ25&gt;=5.5,"C",IF(EJ25&gt;=5,"D+",IF(EJ25&gt;=4,"D","F")))))))</f>
        <v>C</v>
      </c>
      <c r="EM25" s="20">
        <f t="shared" ref="EM25" si="697">IF(EL25="A",4,IF(EL25="B+",3.5,IF(EL25="B",3,IF(EL25="C+",2.5,IF(EL25="C",2,IF(EL25="D+",1.5,IF(EL25="D",1,0)))))))</f>
        <v>2</v>
      </c>
      <c r="EN25" s="20" t="str">
        <f t="shared" ref="EN25" si="698">TEXT(EM25,"0.0")</f>
        <v>2.0</v>
      </c>
      <c r="EO25" s="296">
        <v>2</v>
      </c>
      <c r="EP25" s="566">
        <v>2</v>
      </c>
      <c r="EQ25" s="570">
        <f>CL25+CW25+DH25+DS25+ED25+EO25</f>
        <v>17</v>
      </c>
      <c r="ER25" s="190">
        <f>(CJ25*CL25+CU25*CW25+DF25*DH25+DQ25*DS25+EB25*ED25+EM25*EO25)/EQ25</f>
        <v>2.5882352941176472</v>
      </c>
      <c r="ES25" s="191" t="str">
        <f>TEXT(ER25,"0.00")</f>
        <v>2.59</v>
      </c>
      <c r="ET25" s="45"/>
      <c r="EU25" s="572">
        <f>BU25+EQ25</f>
        <v>33</v>
      </c>
      <c r="EV25" s="190">
        <f>(BU25*BV25+EQ25*ER25)/EU25</f>
        <v>2.7121212121212119</v>
      </c>
      <c r="EW25" s="191" t="str">
        <f>TEXT(EV25,"0.00")</f>
        <v>2.71</v>
      </c>
      <c r="EX25" s="573">
        <f>EP25+EE25+DT25+DI25+CX25+CM25+BT25+BI25+AX25+AM25+AB25</f>
        <v>33</v>
      </c>
      <c r="EY25" s="574">
        <f>(EP25*EM25+EE25*EB25+DT25*DQ25+DI25*DF25+CX25*CU25+CM25*CJ25+BT25*BQ25+BI25*BF25+AX25*AU25+AM25*AJ25+AB25*Y25)/EX25</f>
        <v>2.7121212121212119</v>
      </c>
      <c r="EZ25" s="45"/>
      <c r="FA25" s="225"/>
      <c r="FB25" s="585">
        <v>7.6</v>
      </c>
      <c r="FC25" s="604">
        <v>4</v>
      </c>
      <c r="FD25" s="775"/>
      <c r="FE25" s="17">
        <f t="shared" ref="FE25" si="699">ROUND((FB25*0.4+FC25*0.6),1)</f>
        <v>5.4</v>
      </c>
      <c r="FF25" s="18">
        <f t="shared" ref="FF25" si="700">ROUND(MAX((FB25*0.4+FC25*0.6),(FB25*0.4+FD25*0.6)),1)</f>
        <v>5.4</v>
      </c>
      <c r="FG25" s="1028" t="str">
        <f>TEXT(FF25,"0.0")</f>
        <v>5.4</v>
      </c>
      <c r="FH25" s="22" t="str">
        <f t="shared" ref="FH25" si="701">IF(FF25&gt;=8.5,"A",IF(FF25&gt;=8,"B+",IF(FF25&gt;=7,"B",IF(FF25&gt;=6.5,"C+",IF(FF25&gt;=5.5,"C",IF(FF25&gt;=5,"D+",IF(FF25&gt;=4,"D","F")))))))</f>
        <v>D+</v>
      </c>
      <c r="FI25" s="20">
        <f t="shared" ref="FI25" si="702">IF(FH25="A",4,IF(FH25="B+",3.5,IF(FH25="B",3,IF(FH25="C+",2.5,IF(FH25="C",2,IF(FH25="D+",1.5,IF(FH25="D",1,0)))))))</f>
        <v>1.5</v>
      </c>
      <c r="FJ25" s="20" t="str">
        <f t="shared" ref="FJ25" si="703">TEXT(FI25,"0.0")</f>
        <v>1.5</v>
      </c>
      <c r="FK25" s="46">
        <v>4</v>
      </c>
      <c r="FL25" s="97">
        <v>4</v>
      </c>
      <c r="FM25" s="337">
        <v>7</v>
      </c>
      <c r="FN25" s="65">
        <v>8</v>
      </c>
      <c r="FO25" s="45"/>
      <c r="FP25" s="17">
        <f t="shared" ref="FP25" si="704">ROUND((FM25*0.4+FN25*0.6),1)</f>
        <v>7.6</v>
      </c>
      <c r="FQ25" s="18">
        <f t="shared" ref="FQ25" si="705">ROUND(MAX((FM25*0.4+FN25*0.6),(FM25*0.4+FO25*0.6)),1)</f>
        <v>7.6</v>
      </c>
      <c r="FR25" s="323" t="str">
        <f>TEXT(FQ25,"0.0")</f>
        <v>7.6</v>
      </c>
      <c r="FS25" s="22" t="str">
        <f t="shared" ref="FS25" si="706">IF(FQ25&gt;=8.5,"A",IF(FQ25&gt;=8,"B+",IF(FQ25&gt;=7,"B",IF(FQ25&gt;=6.5,"C+",IF(FQ25&gt;=5.5,"C",IF(FQ25&gt;=5,"D+",IF(FQ25&gt;=4,"D","F")))))))</f>
        <v>B</v>
      </c>
      <c r="FT25" s="20">
        <f t="shared" ref="FT25" si="707">IF(FS25="A",4,IF(FS25="B+",3.5,IF(FS25="B",3,IF(FS25="C+",2.5,IF(FS25="C",2,IF(FS25="D+",1.5,IF(FS25="D",1,0)))))))</f>
        <v>3</v>
      </c>
      <c r="FU25" s="20" t="str">
        <f t="shared" ref="FU25" si="708">TEXT(FT25,"0.0")</f>
        <v>3.0</v>
      </c>
      <c r="FV25" s="46">
        <v>2</v>
      </c>
      <c r="FW25" s="416">
        <v>2</v>
      </c>
      <c r="FX25" s="588">
        <v>6.4</v>
      </c>
      <c r="FY25" s="65">
        <v>9</v>
      </c>
      <c r="FZ25" s="776"/>
      <c r="GA25" s="17">
        <f t="shared" ref="GA25" si="709">ROUND((FX25*0.4+FY25*0.6),1)</f>
        <v>8</v>
      </c>
      <c r="GB25" s="18">
        <f t="shared" ref="GB25" si="710">ROUND(MAX((FX25*0.4+FY25*0.6),(FX25*0.4+FZ25*0.6)),1)</f>
        <v>8</v>
      </c>
      <c r="GC25" s="1028" t="str">
        <f>TEXT(GB25,"0.0")</f>
        <v>8.0</v>
      </c>
      <c r="GD25" s="22" t="str">
        <f t="shared" ref="GD25" si="711">IF(GB25&gt;=8.5,"A",IF(GB25&gt;=8,"B+",IF(GB25&gt;=7,"B",IF(GB25&gt;=6.5,"C+",IF(GB25&gt;=5.5,"C",IF(GB25&gt;=5,"D+",IF(GB25&gt;=4,"D","F")))))))</f>
        <v>B+</v>
      </c>
      <c r="GE25" s="20">
        <f t="shared" ref="GE25" si="712">IF(GD25="A",4,IF(GD25="B+",3.5,IF(GD25="B",3,IF(GD25="C+",2.5,IF(GD25="C",2,IF(GD25="D+",1.5,IF(GD25="D",1,0)))))))</f>
        <v>3.5</v>
      </c>
      <c r="GF25" s="20" t="str">
        <f t="shared" ref="GF25" si="713">TEXT(GE25,"0.0")</f>
        <v>3.5</v>
      </c>
      <c r="GG25" s="46">
        <v>2</v>
      </c>
      <c r="GH25" s="416">
        <v>2</v>
      </c>
      <c r="GI25" s="337"/>
      <c r="GJ25" s="599"/>
      <c r="GK25" s="599"/>
      <c r="GL25" s="337">
        <v>0</v>
      </c>
      <c r="GM25" s="337">
        <v>0</v>
      </c>
      <c r="GN25" s="1028" t="str">
        <f>TEXT(GM25,"0.0")</f>
        <v>0.0</v>
      </c>
      <c r="GO25" s="22" t="str">
        <f>IF(GM25&gt;=8.5,"A",IF(GM25&gt;=8,"B+",IF(GM25&gt;=7,"B",IF(GM25&gt;=6.5,"C+",IF(GM25&gt;=5.5,"C",IF(GM25&gt;=5,"D+",IF(GM25&gt;=4,"D","F")))))))</f>
        <v>F</v>
      </c>
      <c r="GP25" s="20">
        <f>IF(GO25="A",4,IF(GO25="B+",3.5,IF(GO25="B",3,IF(GO25="C+",2.5,IF(GO25="C",2,IF(GO25="D+",1.5,IF(GO25="D",1,0)))))))</f>
        <v>0</v>
      </c>
      <c r="GQ25" s="20" t="str">
        <f>TEXT(GP25,"0.0")</f>
        <v>0.0</v>
      </c>
      <c r="GR25" s="46"/>
      <c r="GS25" s="97"/>
      <c r="GT25" s="777">
        <v>8</v>
      </c>
      <c r="GU25" s="599">
        <v>6</v>
      </c>
      <c r="GV25" s="599"/>
      <c r="GW25" s="17">
        <f t="shared" ref="GW25" si="714">ROUND((GT25*0.4+GU25*0.6),1)</f>
        <v>6.8</v>
      </c>
      <c r="GX25" s="18">
        <f t="shared" ref="GX25" si="715">ROUND(MAX((GT25*0.4+GU25*0.6),(GT25*0.4+GV25*0.6)),1)</f>
        <v>6.8</v>
      </c>
      <c r="GY25" s="1028" t="str">
        <f>TEXT(GX25,"0.0")</f>
        <v>6.8</v>
      </c>
      <c r="GZ25" s="22" t="str">
        <f t="shared" ref="GZ25" si="716">IF(GX25&gt;=8.5,"A",IF(GX25&gt;=8,"B+",IF(GX25&gt;=7,"B",IF(GX25&gt;=6.5,"C+",IF(GX25&gt;=5.5,"C",IF(GX25&gt;=5,"D+",IF(GX25&gt;=4,"D","F")))))))</f>
        <v>C+</v>
      </c>
      <c r="HA25" s="20">
        <f t="shared" ref="HA25" si="717">IF(GZ25="A",4,IF(GZ25="B+",3.5,IF(GZ25="B",3,IF(GZ25="C+",2.5,IF(GZ25="C",2,IF(GZ25="D+",1.5,IF(GZ25="D",1,0)))))))</f>
        <v>2.5</v>
      </c>
      <c r="HB25" s="20" t="str">
        <f t="shared" ref="HB25" si="718">TEXT(HA25,"0.0")</f>
        <v>2.5</v>
      </c>
      <c r="HC25" s="46">
        <v>2</v>
      </c>
      <c r="HD25" s="416">
        <v>2</v>
      </c>
      <c r="HE25" s="337">
        <v>7.4</v>
      </c>
      <c r="HF25" s="599">
        <v>6</v>
      </c>
      <c r="HG25" s="599"/>
      <c r="HH25" s="17">
        <f t="shared" ref="HH25" si="719">ROUND((HE25*0.4+HF25*0.6),1)</f>
        <v>6.6</v>
      </c>
      <c r="HI25" s="18">
        <f t="shared" ref="HI25" si="720">ROUND(MAX((HE25*0.4+HF25*0.6),(HE25*0.4+HG25*0.6)),1)</f>
        <v>6.6</v>
      </c>
      <c r="HJ25" s="323" t="str">
        <f>TEXT(HI25,"0.0")</f>
        <v>6.6</v>
      </c>
      <c r="HK25" s="22" t="str">
        <f t="shared" ref="HK25" si="721">IF(HI25&gt;=8.5,"A",IF(HI25&gt;=8,"B+",IF(HI25&gt;=7,"B",IF(HI25&gt;=6.5,"C+",IF(HI25&gt;=5.5,"C",IF(HI25&gt;=5,"D+",IF(HI25&gt;=4,"D","F")))))))</f>
        <v>C+</v>
      </c>
      <c r="HL25" s="20">
        <f t="shared" ref="HL25" si="722">IF(HK25="A",4,IF(HK25="B+",3.5,IF(HK25="B",3,IF(HK25="C+",2.5,IF(HK25="C",2,IF(HK25="D+",1.5,IF(HK25="D",1,0)))))))</f>
        <v>2.5</v>
      </c>
      <c r="HM25" s="20" t="str">
        <f t="shared" ref="HM25" si="723">TEXT(HL25,"0.0")</f>
        <v>2.5</v>
      </c>
      <c r="HN25" s="46">
        <v>3</v>
      </c>
      <c r="HO25" s="416">
        <v>3</v>
      </c>
      <c r="HP25" s="414">
        <v>8.4</v>
      </c>
      <c r="HQ25" s="599">
        <v>6</v>
      </c>
      <c r="HR25" s="599"/>
      <c r="HS25" s="17">
        <f>ROUND((HP25*0.4+HQ25*0.6),1)</f>
        <v>7</v>
      </c>
      <c r="HT25" s="18">
        <f>ROUND(MAX((HP25*0.4+HQ25*0.6),(HP25*0.4+HR25*0.6)),1)</f>
        <v>7</v>
      </c>
      <c r="HU25" s="323" t="str">
        <f>TEXT(HT25,"0.0")</f>
        <v>7.0</v>
      </c>
      <c r="HV25" s="22" t="str">
        <f>IF(HT25&gt;=8.5,"A",IF(HT25&gt;=8,"B+",IF(HT25&gt;=7,"B",IF(HT25&gt;=6.5,"C+",IF(HT25&gt;=5.5,"C",IF(HT25&gt;=5,"D+",IF(HT25&gt;=4,"D","F")))))))</f>
        <v>B</v>
      </c>
      <c r="HW25" s="20">
        <f>IF(HV25="A",4,IF(HV25="B+",3.5,IF(HV25="B",3,IF(HV25="C+",2.5,IF(HV25="C",2,IF(HV25="D+",1.5,IF(HV25="D",1,0)))))))</f>
        <v>3</v>
      </c>
      <c r="HX25" s="20" t="str">
        <f>TEXT(HW25,"0.0")</f>
        <v>3.0</v>
      </c>
      <c r="HY25" s="46">
        <v>2</v>
      </c>
      <c r="HZ25" s="416">
        <v>2</v>
      </c>
      <c r="IA25" s="414">
        <v>7.7</v>
      </c>
      <c r="IB25" s="599">
        <v>6</v>
      </c>
      <c r="IC25" s="599"/>
      <c r="ID25" s="17">
        <f>ROUND((IA25*0.4+IB25*0.6),1)</f>
        <v>6.7</v>
      </c>
      <c r="IE25" s="18">
        <f>ROUND(MAX((IA25*0.4+IB25*0.6),(IA25*0.4+IC25*0.6)),1)</f>
        <v>6.7</v>
      </c>
      <c r="IF25" s="323" t="str">
        <f>TEXT(IE25,"0.0")</f>
        <v>6.7</v>
      </c>
      <c r="IG25" s="22" t="str">
        <f>IF(IE25&gt;=8.5,"A",IF(IE25&gt;=8,"B+",IF(IE25&gt;=7,"B",IF(IE25&gt;=6.5,"C+",IF(IE25&gt;=5.5,"C",IF(IE25&gt;=5,"D+",IF(IE25&gt;=4,"D","F")))))))</f>
        <v>C+</v>
      </c>
      <c r="IH25" s="20">
        <f>IF(IG25="A",4,IF(IG25="B+",3.5,IF(IG25="B",3,IF(IG25="C+",2.5,IF(IG25="C",2,IF(IG25="D+",1.5,IF(IG25="D",1,0)))))))</f>
        <v>2.5</v>
      </c>
      <c r="II25" s="20" t="str">
        <f>TEXT(IH25,"0.0")</f>
        <v>2.5</v>
      </c>
      <c r="IJ25" s="46">
        <v>3</v>
      </c>
      <c r="IK25" s="416">
        <v>3</v>
      </c>
      <c r="IL25" s="337"/>
      <c r="IM25" s="599"/>
      <c r="IN25" s="599"/>
      <c r="IO25" s="17">
        <v>0</v>
      </c>
      <c r="IP25" s="18">
        <v>0</v>
      </c>
      <c r="IQ25" s="323" t="str">
        <f>TEXT(IP25,"0.0")</f>
        <v>0.0</v>
      </c>
      <c r="IR25" s="22" t="str">
        <f>IF(IP25&gt;=8.5,"A",IF(IP25&gt;=8,"B+",IF(IP25&gt;=7,"B",IF(IP25&gt;=6.5,"C+",IF(IP25&gt;=5.5,"C",IF(IP25&gt;=5,"D+",IF(IP25&gt;=4,"D","F")))))))</f>
        <v>F</v>
      </c>
      <c r="IS25" s="20">
        <f>IF(IR25="A",4,IF(IR25="B+",3.5,IF(IR25="B",3,IF(IR25="C+",2.5,IF(IR25="C",2,IF(IR25="D+",1.5,IF(IR25="D",1,0)))))))</f>
        <v>0</v>
      </c>
      <c r="IT25" s="20" t="str">
        <f>TEXT(IS25,"0.0")</f>
        <v>0.0</v>
      </c>
      <c r="IU25" s="46"/>
      <c r="IV25" s="97"/>
      <c r="IW25" s="1167">
        <f>ROUND((IE25*3+IP25*1)/4,1)</f>
        <v>5</v>
      </c>
      <c r="IX25" s="22" t="str">
        <f>IF(IW25&gt;=8.5,"A",IF(IW25&gt;=8,"B+",IF(IW25&gt;=7,"B",IF(IW25&gt;=6.5,"C+",IF(IW25&gt;=5.5,"C",IF(IW25&gt;=5,"D+",IF(IW25&gt;=4,"D","F")))))))</f>
        <v>D+</v>
      </c>
      <c r="IY25" s="20">
        <f>IF(IX25="A",4,IF(IX25="B+",3.5,IF(IX25="B",3,IF(IX25="C+",2.5,IF(IX25="C",2,IF(IX25="D+",1.5,IF(IX25="D",1,0)))))))</f>
        <v>1.5</v>
      </c>
      <c r="IZ25" s="20" t="str">
        <f>TEXT(IY25,"0.0")</f>
        <v>1.5</v>
      </c>
      <c r="JA25" s="743">
        <v>4</v>
      </c>
      <c r="JB25" s="416"/>
      <c r="JC25" s="588">
        <v>7.5</v>
      </c>
      <c r="JD25" s="74">
        <v>9</v>
      </c>
      <c r="JE25" s="45"/>
      <c r="JF25" s="17">
        <f t="shared" ref="JF25" si="724">ROUND((JC25*0.4+JD25*0.6),1)</f>
        <v>8.4</v>
      </c>
      <c r="JG25" s="18">
        <f t="shared" ref="JG25" si="725">ROUND(MAX((JC25*0.4+JD25*0.6),(JC25*0.4+JE25*0.6)),1)</f>
        <v>8.4</v>
      </c>
      <c r="JH25" s="1028" t="str">
        <f>TEXT(JG25,"0.0")</f>
        <v>8.4</v>
      </c>
      <c r="JI25" s="22" t="str">
        <f t="shared" ref="JI25" si="726">IF(JG25&gt;=8.5,"A",IF(JG25&gt;=8,"B+",IF(JG25&gt;=7,"B",IF(JG25&gt;=6.5,"C+",IF(JG25&gt;=5.5,"C",IF(JG25&gt;=5,"D+",IF(JG25&gt;=4,"D","F")))))))</f>
        <v>B+</v>
      </c>
      <c r="JJ25" s="20">
        <f t="shared" ref="JJ25" si="727">IF(JI25="A",4,IF(JI25="B+",3.5,IF(JI25="B",3,IF(JI25="C+",2.5,IF(JI25="C",2,IF(JI25="D+",1.5,IF(JI25="D",1,0)))))))</f>
        <v>3.5</v>
      </c>
      <c r="JK25" s="20" t="str">
        <f t="shared" ref="JK25" si="728">TEXT(JJ25,"0.0")</f>
        <v>3.5</v>
      </c>
      <c r="JL25" s="46">
        <v>2</v>
      </c>
      <c r="JM25" s="416">
        <v>2</v>
      </c>
      <c r="JN25" s="414">
        <v>8.5</v>
      </c>
      <c r="JO25" s="599">
        <v>9</v>
      </c>
      <c r="JP25" s="337"/>
      <c r="JQ25" s="17">
        <f>ROUND((JN25*0.4+JO25*0.6),1)</f>
        <v>8.8000000000000007</v>
      </c>
      <c r="JR25" s="18">
        <f>ROUND(MAX((JN25*0.4+JO25*0.6),(JN25*0.4+JP25*0.6)),1)</f>
        <v>8.8000000000000007</v>
      </c>
      <c r="JS25" s="323" t="str">
        <f>TEXT(JR25,"0.0")</f>
        <v>8.8</v>
      </c>
      <c r="JT25" s="22" t="str">
        <f>IF(JR25&gt;=8.5,"A",IF(JR25&gt;=8,"B+",IF(JR25&gt;=7,"B",IF(JR25&gt;=6.5,"C+",IF(JR25&gt;=5.5,"C",IF(JR25&gt;=5,"D+",IF(JR25&gt;=4,"D","F")))))))</f>
        <v>A</v>
      </c>
      <c r="JU25" s="20">
        <f>IF(JT25="A",4,IF(JT25="B+",3.5,IF(JT25="B",3,IF(JT25="C+",2.5,IF(JT25="C",2,IF(JT25="D+",1.5,IF(JT25="D",1,0)))))))</f>
        <v>4</v>
      </c>
      <c r="JV25" s="20" t="str">
        <f>TEXT(JU25,"0.0")</f>
        <v>4.0</v>
      </c>
      <c r="JW25" s="46">
        <v>1</v>
      </c>
      <c r="JX25" s="416">
        <v>1</v>
      </c>
      <c r="JY25" s="1167">
        <f>ROUND((CG25*2+JR25*1)/3,1)</f>
        <v>8</v>
      </c>
      <c r="JZ25" s="22" t="str">
        <f>IF(JY25&gt;=8.5,"A",IF(JY25&gt;=8,"B+",IF(JY25&gt;=7,"B",IF(JY25&gt;=6.5,"C+",IF(JY25&gt;=5.5,"C",IF(JY25&gt;=5,"D+",IF(JY25&gt;=4,"D","F")))))))</f>
        <v>B+</v>
      </c>
      <c r="KA25" s="20">
        <f>IF(JZ25="A",4,IF(JZ25="B+",3.5,IF(JZ25="B",3,IF(JZ25="C+",2.5,IF(JZ25="C",2,IF(JZ25="D+",1.5,IF(JZ25="D",1,0)))))))</f>
        <v>3.5</v>
      </c>
      <c r="KB25" s="20" t="str">
        <f>TEXT(KA25,"0.0")</f>
        <v>3.5</v>
      </c>
      <c r="KC25" s="743">
        <v>3</v>
      </c>
      <c r="KD25" s="416">
        <v>3</v>
      </c>
      <c r="KE25" s="570">
        <f>FK25+FV25+GG25+GR25+HC25+HN25+HY25+IJ25+IU25+JL25+JW25</f>
        <v>21</v>
      </c>
      <c r="KF25" s="190">
        <f>(FI25*FK25+FT25*FV25+GE25*GG25+GP25*GR25+HA25*HC25+HL25*HN25+HW25*HY25+IH25*IJ25+IS25*IU25+JJ25*JL25+JU25*JW25)/KE25</f>
        <v>2.6666666666666665</v>
      </c>
      <c r="KG25" s="191" t="str">
        <f t="shared" ref="KG25" si="729">TEXT(KF25,"0.00")</f>
        <v>2.67</v>
      </c>
      <c r="KH25" s="490"/>
      <c r="KI25" s="572">
        <f>BU25+EQ25+KE25</f>
        <v>54</v>
      </c>
      <c r="KJ25" s="190">
        <f>(BU25*BV25+EQ25*ER25+KF25*KE25)/KI25</f>
        <v>2.6944444444444446</v>
      </c>
      <c r="KK25" s="191" t="str">
        <f>TEXT(KJ25,"0.00")</f>
        <v>2.69</v>
      </c>
      <c r="KL25" s="594">
        <f>FL25+FW25+GH25+GS25+HD25+HO25+HZ25+IK25+IV25+JM25+JX25</f>
        <v>21</v>
      </c>
      <c r="KM25" s="308">
        <f xml:space="preserve"> (FI25*FL25+FT25*FW25+GE25*GH25+GP25*GS25+HA25*HD25+HL25*HO25+HW25*HZ25+IH25*IK25+IS25*IV25+JJ25*JM25+JU25*JX25)/KL25</f>
        <v>2.6666666666666665</v>
      </c>
      <c r="KN25" s="770">
        <f>EX25+KL25</f>
        <v>54</v>
      </c>
      <c r="KO25" s="771">
        <f xml:space="preserve"> (EX25*EY25+KM25*KL25)/KN25</f>
        <v>2.6944444444444446</v>
      </c>
      <c r="KP25" s="65"/>
      <c r="KQ25" s="1044"/>
      <c r="KR25" s="417"/>
      <c r="KS25" s="65"/>
      <c r="KT25" s="65"/>
      <c r="KU25" s="17"/>
      <c r="KV25" s="18">
        <v>0</v>
      </c>
      <c r="KW25" s="1028" t="str">
        <f>TEXT(KV25,"0.0")</f>
        <v>0.0</v>
      </c>
      <c r="KX25" s="179" t="str">
        <f t="shared" ref="KX25" si="730">IF(KV25&gt;=8.5,"A",IF(KV25&gt;=8,"B+",IF(KV25&gt;=7,"B",IF(KV25&gt;=6.5,"C+",IF(KV25&gt;=5.5,"C",IF(KV25&gt;=5,"D+",IF(KV25&gt;=4,"D","F")))))))</f>
        <v>F</v>
      </c>
      <c r="KY25" s="180">
        <f t="shared" ref="KY25" si="731">IF(KX25="A",4,IF(KX25="B+",3.5,IF(KX25="B",3,IF(KX25="C+",2.5,IF(KX25="C",2,IF(KX25="D+",1.5,IF(KX25="D",1,0)))))))</f>
        <v>0</v>
      </c>
      <c r="KZ25" s="20" t="str">
        <f t="shared" ref="KZ25" si="732">TEXT(KY25,"0.0")</f>
        <v>0.0</v>
      </c>
      <c r="LA25" s="517">
        <v>2</v>
      </c>
      <c r="LB25" s="518"/>
      <c r="LC25" s="830"/>
      <c r="LD25" s="832"/>
      <c r="LE25" s="832"/>
      <c r="LF25" s="17">
        <f>ROUND((LC25*0.4+LD25*0.6),1)</f>
        <v>0</v>
      </c>
      <c r="LG25" s="18">
        <f>ROUND(MAX((LC25*0.4+LD25*0.6),(LC25*0.4+LE25*0.6)),1)</f>
        <v>0</v>
      </c>
      <c r="LH25" s="323" t="str">
        <f>TEXT(LG25,"0.0")</f>
        <v>0.0</v>
      </c>
      <c r="LI25" s="22" t="str">
        <f>IF(LG25&gt;=8.5,"A",IF(LG25&gt;=8,"B+",IF(LG25&gt;=7,"B",IF(LG25&gt;=6.5,"C+",IF(LG25&gt;=5.5,"C",IF(LG25&gt;=5,"D+",IF(LG25&gt;=4,"D","F")))))))</f>
        <v>F</v>
      </c>
      <c r="LJ25" s="20">
        <f>IF(LI25="A",4,IF(LI25="B+",3.5,IF(LI25="B",3,IF(LI25="C+",2.5,IF(LI25="C",2,IF(LI25="D+",1.5,IF(LI25="D",1,0)))))))</f>
        <v>0</v>
      </c>
      <c r="LK25" s="20" t="str">
        <f>TEXT(LJ25,"0.0")</f>
        <v>0.0</v>
      </c>
      <c r="LL25" s="185">
        <v>1</v>
      </c>
      <c r="LM25" s="95"/>
      <c r="LN25" s="1167">
        <f>ROUND((KV25*0.6+LG25*0.4),1)</f>
        <v>0</v>
      </c>
      <c r="LO25" s="22" t="str">
        <f>IF(LN25&gt;=8.5,"A",IF(LN25&gt;=8,"B+",IF(LN25&gt;=7,"B",IF(LN25&gt;=6.5,"C+",IF(LN25&gt;=5.5,"C",IF(LN25&gt;=5,"D+",IF(LN25&gt;=4,"D","F")))))))</f>
        <v>F</v>
      </c>
      <c r="LP25" s="20">
        <f>IF(LO25="A",4,IF(LO25="B+",3.5,IF(LO25="B",3,IF(LO25="C+",2.5,IF(LO25="C",2,IF(LO25="D+",1.5,IF(LO25="D",1,0)))))))</f>
        <v>0</v>
      </c>
      <c r="LQ25" s="20" t="str">
        <f>TEXT(LP25,"0.0")</f>
        <v>0.0</v>
      </c>
      <c r="LR25" s="743">
        <v>3</v>
      </c>
      <c r="LS25" s="416"/>
      <c r="LT25" s="419">
        <v>1.2</v>
      </c>
      <c r="LU25" s="65"/>
      <c r="LV25" s="65"/>
      <c r="LW25" s="17">
        <f t="shared" ref="LW25" si="733">ROUND((LT25*0.4+LU25*0.6),1)</f>
        <v>0.5</v>
      </c>
      <c r="LX25" s="18">
        <f t="shared" ref="LX25" si="734">ROUND(MAX((LT25*0.4+LU25*0.6),(LT25*0.4+LV25*0.6)),1)</f>
        <v>0.5</v>
      </c>
      <c r="LY25" s="1028" t="str">
        <f>TEXT(LX25,"0.0")</f>
        <v>0.5</v>
      </c>
      <c r="LZ25" s="22" t="str">
        <f t="shared" ref="LZ25" si="735">IF(LX25&gt;=8.5,"A",IF(LX25&gt;=8,"B+",IF(LX25&gt;=7,"B",IF(LX25&gt;=6.5,"C+",IF(LX25&gt;=5.5,"C",IF(LX25&gt;=5,"D+",IF(LX25&gt;=4,"D","F")))))))</f>
        <v>F</v>
      </c>
      <c r="MA25" s="20">
        <f t="shared" ref="MA25" si="736">IF(LZ25="A",4,IF(LZ25="B+",3.5,IF(LZ25="B",3,IF(LZ25="C+",2.5,IF(LZ25="C",2,IF(LZ25="D+",1.5,IF(LZ25="D",1,0)))))))</f>
        <v>0</v>
      </c>
      <c r="MB25" s="20" t="str">
        <f t="shared" ref="MB25" si="737">TEXT(MA25,"0.0")</f>
        <v>0.0</v>
      </c>
      <c r="MC25" s="46">
        <v>2</v>
      </c>
      <c r="MD25" s="416"/>
      <c r="ME25" s="406">
        <v>5.6</v>
      </c>
      <c r="MF25" s="65">
        <v>6</v>
      </c>
      <c r="MG25" s="65"/>
      <c r="MH25" s="17">
        <f t="shared" ref="MH25" si="738">ROUND((ME25*0.4+MF25*0.6),1)</f>
        <v>5.8</v>
      </c>
      <c r="MI25" s="18">
        <f t="shared" ref="MI25" si="739">ROUND(MAX((ME25*0.4+MF25*0.6),(ME25*0.4+MG25*0.6)),1)</f>
        <v>5.8</v>
      </c>
      <c r="MJ25" s="1028" t="str">
        <f>TEXT(MI25,"0.0")</f>
        <v>5.8</v>
      </c>
      <c r="MK25" s="22" t="str">
        <f t="shared" ref="MK25" si="740">IF(MI25&gt;=8.5,"A",IF(MI25&gt;=8,"B+",IF(MI25&gt;=7,"B",IF(MI25&gt;=6.5,"C+",IF(MI25&gt;=5.5,"C",IF(MI25&gt;=5,"D+",IF(MI25&gt;=4,"D","F")))))))</f>
        <v>C</v>
      </c>
      <c r="ML25" s="20">
        <f t="shared" ref="ML25" si="741">IF(MK25="A",4,IF(MK25="B+",3.5,IF(MK25="B",3,IF(MK25="C+",2.5,IF(MK25="C",2,IF(MK25="D+",1.5,IF(MK25="D",1,0)))))))</f>
        <v>2</v>
      </c>
      <c r="MM25" s="20" t="str">
        <f t="shared" ref="MM25" si="742">TEXT(ML25,"0.0")</f>
        <v>2.0</v>
      </c>
      <c r="MN25" s="46">
        <v>3</v>
      </c>
      <c r="MO25" s="416">
        <v>3</v>
      </c>
      <c r="MP25" s="777">
        <v>6.9</v>
      </c>
      <c r="MQ25" s="65">
        <v>9</v>
      </c>
      <c r="MR25" s="65"/>
      <c r="MS25" s="17">
        <f>ROUND((MP25*0.4+MQ25*0.6),1)</f>
        <v>8.1999999999999993</v>
      </c>
      <c r="MT25" s="18">
        <f>ROUND(MAX((MP25*0.4+MQ25*0.6),(MP25*0.4+MR25*0.6)),1)</f>
        <v>8.1999999999999993</v>
      </c>
      <c r="MU25" s="1028" t="str">
        <f>TEXT(MT25,"0.0")</f>
        <v>8.2</v>
      </c>
      <c r="MV25" s="22" t="str">
        <f>IF(MT25&gt;=8.5,"A",IF(MT25&gt;=8,"B+",IF(MT25&gt;=7,"B",IF(MT25&gt;=6.5,"C+",IF(MT25&gt;=5.5,"C",IF(MT25&gt;=5,"D+",IF(MT25&gt;=4,"D","F")))))))</f>
        <v>B+</v>
      </c>
      <c r="MW25" s="20">
        <f>IF(MV25="A",4,IF(MV25="B+",3.5,IF(MV25="B",3,IF(MV25="C+",2.5,IF(MV25="C",2,IF(MV25="D+",1.5,IF(MV25="D",1,0)))))))</f>
        <v>3.5</v>
      </c>
      <c r="MX25" s="20" t="str">
        <f>TEXT(MW25,"0.0")</f>
        <v>3.5</v>
      </c>
      <c r="MY25" s="46">
        <v>3</v>
      </c>
      <c r="MZ25" s="416">
        <v>3</v>
      </c>
      <c r="NA25" s="415">
        <v>6.4</v>
      </c>
      <c r="NB25" s="490">
        <v>1</v>
      </c>
      <c r="NC25" s="490">
        <v>1</v>
      </c>
      <c r="ND25" s="66">
        <f>ROUND((NA25*0.4+NB25*0.6),1)</f>
        <v>3.2</v>
      </c>
      <c r="NE25" s="753">
        <f>ROUND(MAX((NA25*0.4+NB25*0.6),(NA25*0.4+NC25*0.6)),1)</f>
        <v>3.2</v>
      </c>
      <c r="NF25" s="323" t="str">
        <f>TEXT(NE25,"0.0")</f>
        <v>3.2</v>
      </c>
      <c r="NG25" s="754" t="str">
        <f>IF(NE25&gt;=8.5,"A",IF(NE25&gt;=8,"B+",IF(NE25&gt;=7,"B",IF(NE25&gt;=6.5,"C+",IF(NE25&gt;=5.5,"C",IF(NE25&gt;=5,"D+",IF(NE25&gt;=4,"D","F")))))))</f>
        <v>F</v>
      </c>
      <c r="NH25" s="753">
        <f>IF(NG25="A",4,IF(NG25="B+",3.5,IF(NG25="B",3,IF(NG25="C+",2.5,IF(NG25="C",2,IF(NG25="D+",1.5,IF(NG25="D",1,0)))))))</f>
        <v>0</v>
      </c>
      <c r="NI25" s="753" t="str">
        <f>TEXT(NH25,"0.0")</f>
        <v>0.0</v>
      </c>
      <c r="NJ25" s="743">
        <v>1</v>
      </c>
      <c r="NK25" s="416"/>
      <c r="NL25" s="1167">
        <f>ROUND((MT25*0.7+NE25*0.3),1)</f>
        <v>6.7</v>
      </c>
      <c r="NM25" s="22" t="str">
        <f>IF(NL25&gt;=8.5,"A",IF(NL25&gt;=8,"B+",IF(NL25&gt;=7,"B",IF(NL25&gt;=6.5,"C+",IF(NL25&gt;=5.5,"C",IF(NL25&gt;=5,"D+",IF(NL25&gt;=4,"D","F")))))))</f>
        <v>C+</v>
      </c>
      <c r="NN25" s="20">
        <f>IF(NM25="A",4,IF(NM25="B+",3.5,IF(NM25="B",3,IF(NM25="C+",2.5,IF(NM25="C",2,IF(NM25="D+",1.5,IF(NM25="D",1,0)))))))</f>
        <v>2.5</v>
      </c>
      <c r="NO25" s="20" t="str">
        <f>TEXT(NN25,"0.0")</f>
        <v>2.5</v>
      </c>
      <c r="NP25" s="743">
        <v>4</v>
      </c>
      <c r="NQ25" s="416"/>
      <c r="NR25" s="778"/>
      <c r="NS25" s="65"/>
      <c r="NT25" s="65"/>
      <c r="NU25" s="17"/>
      <c r="NV25" s="18"/>
      <c r="NW25" s="1028" t="str">
        <f>TEXT(NV25,"0.0")</f>
        <v>0.0</v>
      </c>
      <c r="NX25" s="22"/>
      <c r="NY25" s="20"/>
      <c r="NZ25" s="20"/>
      <c r="OA25" s="46"/>
      <c r="OB25" s="97"/>
      <c r="OC25" s="347"/>
      <c r="OD25" s="349"/>
      <c r="OE25" s="349"/>
      <c r="OF25" s="17">
        <f>ROUND((OC25*0.4+OD25*0.6),1)</f>
        <v>0</v>
      </c>
      <c r="OG25" s="18">
        <f>ROUND(MAX((OC25*0.4+OD25*0.6),(OC25*0.4+OE25*0.6)),1)</f>
        <v>0</v>
      </c>
      <c r="OH25" s="323" t="str">
        <f>TEXT(OG25,"0.0")</f>
        <v>0.0</v>
      </c>
      <c r="OI25" s="22" t="str">
        <f>IF(OG25&gt;=8.5,"A",IF(OG25&gt;=8,"B+",IF(OG25&gt;=7,"B",IF(OG25&gt;=6.5,"C+",IF(OG25&gt;=5.5,"C",IF(OG25&gt;=5,"D+",IF(OG25&gt;=4,"D","F")))))))</f>
        <v>F</v>
      </c>
      <c r="OJ25" s="20">
        <f>IF(OI25="A",4,IF(OI25="B+",3.5,IF(OI25="B",3,IF(OI25="C+",2.5,IF(OI25="C",2,IF(OI25="D+",1.5,IF(OI25="D",1,0)))))))</f>
        <v>0</v>
      </c>
      <c r="OK25" s="20" t="str">
        <f>TEXT(OJ25,"0.0")</f>
        <v>0.0</v>
      </c>
      <c r="OL25" s="46"/>
      <c r="OM25" s="95"/>
      <c r="ON25" s="1175">
        <f>ROUND((NV25*0.6+OG25*0.4),1)</f>
        <v>0</v>
      </c>
      <c r="OO25" s="22" t="str">
        <f>IF(ON25&gt;=8.5,"A",IF(ON25&gt;=8,"B+",IF(ON25&gt;=7,"B",IF(ON25&gt;=6.5,"C+",IF(ON25&gt;=5.5,"C",IF(ON25&gt;=5,"D+",IF(ON25&gt;=4,"D","F")))))))</f>
        <v>F</v>
      </c>
      <c r="OP25" s="20">
        <f>IF(OO25="A",4,IF(OO25="B+",3.5,IF(OO25="B",3,IF(OO25="C+",2.5,IF(OO25="C",2,IF(OO25="D+",1.5,IF(OO25="D",1,0)))))))</f>
        <v>0</v>
      </c>
      <c r="OQ25" s="20" t="str">
        <f>TEXT(OP25,"0.0")</f>
        <v>0.0</v>
      </c>
      <c r="OR25" s="743">
        <v>5</v>
      </c>
      <c r="OS25" s="97"/>
      <c r="OT25" s="263">
        <f>LA25+LL25+MC25+MN25+MY25+NJ25+OA25+OL25</f>
        <v>12</v>
      </c>
      <c r="OU25" s="35">
        <f>(KY25*LA25+LJ25*LL25+MA25*MC25+ML25*MN25+MW25*MY25+NH25*NJ25+NY25*OA25+OJ25*OL25)/OT25</f>
        <v>1.375</v>
      </c>
      <c r="OV25" s="36" t="str">
        <f>TEXT(OU25,"0.00")</f>
        <v>1.38</v>
      </c>
      <c r="OW25" s="65" t="str">
        <f>IF(AND(OU25&lt;1),"Cảnh báo KQHT","Lên lớp")</f>
        <v>Lên lớp</v>
      </c>
      <c r="OX25" s="501">
        <f>KI25+OT25</f>
        <v>66</v>
      </c>
      <c r="OY25" s="35">
        <f>(BU25*BV25+EQ25*ER25+KE25*KF25+OU25*OT25)/OX25</f>
        <v>2.4545454545454546</v>
      </c>
      <c r="OZ25" s="36" t="str">
        <f>TEXT(OY25,"0.00")</f>
        <v>2.45</v>
      </c>
      <c r="PA25" s="799">
        <f>LB25+LM25+MD25+MO25+MZ25+NK25+OB25+OM25</f>
        <v>6</v>
      </c>
      <c r="PB25" s="800">
        <f xml:space="preserve"> (KY25*LB25+LJ25*LM25+MA25*MD25+ML25*MO25+MW25*MZ25+NH25*NK25+NY25*OB25+OJ25*OM25)/PA25</f>
        <v>2.75</v>
      </c>
      <c r="PC25" s="801">
        <f>KN25+PA25</f>
        <v>60</v>
      </c>
      <c r="PD25" s="1031">
        <f>(V25*AB25+AG25*AM25+AR25*AX25+BC25*BI25+BN25*BT25+CG25*CM25+CR25*CX25+DC25*DI25+DN25*DT25+DY25*EE25+EJ25*EP25+FF25*FL25+FQ25*FW25+GB25*GH25+GM25*GS25+GX25*HD25+HI25*HO25+HT25*HZ25+IE25*IK25+IP25*IV25+JG25*JM25+JR25*JX25+KV25*LB25+LG25*LM25+LX25*MD25+MI25*MO25+MT25*MZ25+NE25*NK25+NV25*OB25+OG25*OM25)/PC25</f>
        <v>7.0683333333333342</v>
      </c>
      <c r="PE25" s="802">
        <f xml:space="preserve"> (KN25*KO25+PB25*PA25)/PC25</f>
        <v>2.7</v>
      </c>
      <c r="PF25" s="65" t="str">
        <f>IF(AND(PE25&lt;1.4),"Cảnh báo KQHT","Lên lớp")</f>
        <v>Lên lớp</v>
      </c>
      <c r="PG25" s="225"/>
      <c r="PH25" s="415"/>
      <c r="PI25" s="599"/>
      <c r="PJ25" s="599"/>
      <c r="PK25" s="17">
        <f>ROUND((PH25*0.4+PI25*0.6),1)</f>
        <v>0</v>
      </c>
      <c r="PL25" s="18">
        <f>ROUND(MAX((PH25*0.4+PI25*0.6),(PH25*0.4+PJ25*0.6)),1)</f>
        <v>0</v>
      </c>
      <c r="PM25" s="1028" t="str">
        <f>TEXT(PL25,"0.0")</f>
        <v>0.0</v>
      </c>
      <c r="PN25" s="22" t="str">
        <f>IF(PL25&gt;=8.5,"A",IF(PL25&gt;=8,"B+",IF(PL25&gt;=7,"B",IF(PL25&gt;=6.5,"C+",IF(PL25&gt;=5.5,"C",IF(PL25&gt;=5,"D+",IF(PL25&gt;=4,"D","F")))))))</f>
        <v>F</v>
      </c>
      <c r="PO25" s="20">
        <f>IF(PN25="A",4,IF(PN25="B+",3.5,IF(PN25="B",3,IF(PN25="C+",2.5,IF(PN25="C",2,IF(PN25="D+",1.5,IF(PN25="D",1,0)))))))</f>
        <v>0</v>
      </c>
      <c r="PP25" s="20" t="str">
        <f>TEXT(PO25,"0.0")</f>
        <v>0.0</v>
      </c>
      <c r="PQ25" s="46"/>
      <c r="PR25" s="454"/>
      <c r="PS25" s="417"/>
      <c r="PT25" s="65"/>
      <c r="PU25" s="65"/>
      <c r="PV25" s="17">
        <f>ROUND((PS25*0.4+PT25*0.6),1)</f>
        <v>0</v>
      </c>
      <c r="PW25" s="18">
        <f>ROUND(MAX((PS25*0.4+PT25*0.6),(PS25*0.4+PU25*0.6)),1)</f>
        <v>0</v>
      </c>
      <c r="PX25" s="1028" t="str">
        <f>TEXT(PW25,"0.0")</f>
        <v>0.0</v>
      </c>
      <c r="PY25" s="22" t="str">
        <f>IF(PW25&gt;=8.5,"A",IF(PW25&gt;=8,"B+",IF(PW25&gt;=7,"B",IF(PW25&gt;=6.5,"C+",IF(PW25&gt;=5.5,"C",IF(PW25&gt;=5,"D+",IF(PW25&gt;=4,"D","F")))))))</f>
        <v>F</v>
      </c>
      <c r="PZ25" s="20">
        <f>IF(PY25="A",4,IF(PY25="B+",3.5,IF(PY25="B",3,IF(PY25="C+",2.5,IF(PY25="C",2,IF(PY25="D+",1.5,IF(PY25="D",1,0)))))))</f>
        <v>0</v>
      </c>
      <c r="QA25" s="20" t="str">
        <f>TEXT(PZ25,"0.0")</f>
        <v>0.0</v>
      </c>
      <c r="QB25" s="46"/>
      <c r="QC25" s="416"/>
      <c r="QD25" s="417"/>
      <c r="QE25" s="599"/>
      <c r="QF25" s="599"/>
      <c r="QG25" s="17">
        <f>ROUND((QD25*0.4+QE25*0.6),1)</f>
        <v>0</v>
      </c>
      <c r="QH25" s="18">
        <f>ROUND(MAX((QD25*0.4+QE25*0.6),(QD25*0.4+QF25*0.6)),1)</f>
        <v>0</v>
      </c>
      <c r="QI25" s="1028" t="str">
        <f>TEXT(QH25,"0.0")</f>
        <v>0.0</v>
      </c>
      <c r="QJ25" s="22" t="str">
        <f>IF(QH25&gt;=8.5,"A",IF(QH25&gt;=8,"B+",IF(QH25&gt;=7,"B",IF(QH25&gt;=6.5,"C+",IF(QH25&gt;=5.5,"C",IF(QH25&gt;=5,"D+",IF(QH25&gt;=4,"D","F")))))))</f>
        <v>F</v>
      </c>
      <c r="QK25" s="20">
        <f>IF(QJ25="A",4,IF(QJ25="B+",3.5,IF(QJ25="B",3,IF(QJ25="C+",2.5,IF(QJ25="C",2,IF(QJ25="D+",1.5,IF(QJ25="D",1,0)))))))</f>
        <v>0</v>
      </c>
      <c r="QL25" s="20" t="str">
        <f>TEXT(QK25,"0.0")</f>
        <v>0.0</v>
      </c>
      <c r="QM25" s="46">
        <v>2</v>
      </c>
      <c r="QN25" s="1024"/>
      <c r="QO25" s="417"/>
      <c r="QP25" s="65"/>
      <c r="QQ25" s="65"/>
      <c r="QR25" s="17">
        <f>ROUND((QO25*0.4+QP25*0.6),1)</f>
        <v>0</v>
      </c>
      <c r="QS25" s="18">
        <f>ROUND(MAX((QO25*0.4+QP25*0.6),(QO25*0.4+QQ25*0.6)),1)</f>
        <v>0</v>
      </c>
      <c r="QT25" s="1028" t="str">
        <f>TEXT(QS25,"0.0")</f>
        <v>0.0</v>
      </c>
      <c r="QU25" s="22" t="str">
        <f>IF(QS25&gt;=8.5,"A",IF(QS25&gt;=8,"B+",IF(QS25&gt;=7,"B",IF(QS25&gt;=6.5,"C+",IF(QS25&gt;=5.5,"C",IF(QS25&gt;=5,"D+",IF(QS25&gt;=4,"D","F")))))))</f>
        <v>F</v>
      </c>
      <c r="QV25" s="20">
        <f>IF(QU25="A",4,IF(QU25="B+",3.5,IF(QU25="B",3,IF(QU25="C+",2.5,IF(QU25="C",2,IF(QU25="D+",1.5,IF(QU25="D",1,0)))))))</f>
        <v>0</v>
      </c>
      <c r="QW25" s="20" t="str">
        <f>TEXT(QV25,"0.0")</f>
        <v>0.0</v>
      </c>
      <c r="QX25" s="46">
        <v>2</v>
      </c>
      <c r="QY25" s="416"/>
      <c r="QZ25" s="417"/>
      <c r="RA25" s="599"/>
      <c r="RB25" s="599"/>
      <c r="RC25" s="17">
        <f>ROUND((QZ25*0.4+RA25*0.6),1)</f>
        <v>0</v>
      </c>
      <c r="RD25" s="18">
        <f>ROUND(MAX((QZ25*0.4+RA25*0.6),(QZ25*0.4+RB25*0.6)),1)</f>
        <v>0</v>
      </c>
      <c r="RE25" s="323" t="str">
        <f>TEXT(RD25,"0.0")</f>
        <v>0.0</v>
      </c>
      <c r="RF25" s="22" t="str">
        <f>IF(RD25&gt;=8.5,"A",IF(RD25&gt;=8,"B+",IF(RD25&gt;=7,"B",IF(RD25&gt;=6.5,"C+",IF(RD25&gt;=5.5,"C",IF(RD25&gt;=5,"D+",IF(RD25&gt;=4,"D","F")))))))</f>
        <v>F</v>
      </c>
      <c r="RG25" s="20">
        <f>IF(RF25="A",4,IF(RF25="B+",3.5,IF(RF25="B",3,IF(RF25="C+",2.5,IF(RF25="C",2,IF(RF25="D+",1.5,IF(RF25="D",1,0)))))))</f>
        <v>0</v>
      </c>
      <c r="RH25" s="20" t="str">
        <f>TEXT(RG25,"0.0")</f>
        <v>0.0</v>
      </c>
      <c r="RI25" s="46"/>
      <c r="RJ25" s="416"/>
      <c r="RK25" s="660"/>
      <c r="RL25" s="65"/>
      <c r="RM25" s="65"/>
      <c r="RN25" s="17">
        <f>ROUND((RK25*0.4+RL25*0.6),1)</f>
        <v>0</v>
      </c>
      <c r="RO25" s="18">
        <f>ROUND(MAX((RK25*0.4+RL25*0.6),(RK25*0.4+RM25*0.6)),1)</f>
        <v>0</v>
      </c>
      <c r="RP25" s="323" t="str">
        <f>TEXT(RO25,"0.0")</f>
        <v>0.0</v>
      </c>
      <c r="RQ25" s="22" t="str">
        <f>IF(RO25&gt;=8.5,"A",IF(RO25&gt;=8,"B+",IF(RO25&gt;=7,"B",IF(RO25&gt;=6.5,"C+",IF(RO25&gt;=5.5,"C",IF(RO25&gt;=5,"D+",IF(RO25&gt;=4,"D","F")))))))</f>
        <v>F</v>
      </c>
      <c r="RR25" s="20">
        <f>IF(RQ25="A",4,IF(RQ25="B+",3.5,IF(RQ25="B",3,IF(RQ25="C+",2.5,IF(RQ25="C",2,IF(RQ25="D+",1.5,IF(RQ25="D",1,0)))))))</f>
        <v>0</v>
      </c>
      <c r="RS25" s="20" t="str">
        <f>TEXT(RR25,"0.0")</f>
        <v>0.0</v>
      </c>
      <c r="RT25" s="46"/>
      <c r="RU25" s="416"/>
      <c r="RV25" s="585"/>
      <c r="RW25" s="599"/>
      <c r="RX25" s="599"/>
      <c r="RY25" s="17">
        <f>ROUND((RV25*0.4+RW25*0.6),1)</f>
        <v>0</v>
      </c>
      <c r="RZ25" s="18">
        <f>ROUND(MAX((RV25*0.4+RW25*0.6),(RV25*0.4+RX25*0.6)),1)</f>
        <v>0</v>
      </c>
      <c r="SA25" s="323" t="str">
        <f>TEXT(RZ25,"0.0")</f>
        <v>0.0</v>
      </c>
      <c r="SB25" s="22" t="str">
        <f>IF(RZ25&gt;=8.5,"A",IF(RZ25&gt;=8,"B+",IF(RZ25&gt;=7,"B",IF(RZ25&gt;=6.5,"C+",IF(RZ25&gt;=5.5,"C",IF(RZ25&gt;=5,"D+",IF(RZ25&gt;=4,"D","F")))))))</f>
        <v>F</v>
      </c>
      <c r="SC25" s="20">
        <f>IF(SB25="A",4,IF(SB25="B+",3.5,IF(SB25="B",3,IF(SB25="C+",2.5,IF(SB25="C",2,IF(SB25="D+",1.5,IF(SB25="D",1,0)))))))</f>
        <v>0</v>
      </c>
      <c r="SD25" s="20" t="str">
        <f>TEXT(SC25,"0.0")</f>
        <v>0.0</v>
      </c>
      <c r="SE25" s="46">
        <v>4</v>
      </c>
      <c r="SF25" s="416"/>
      <c r="SG25" s="515">
        <f>PQ25+QB25+QM25+QX25+RI25+RT25+SE25</f>
        <v>8</v>
      </c>
      <c r="SH25" s="35">
        <f>(PO25*PQ25+PZ25*QB25+QK25*QM25+QV25*QX25+RG25*RI25+RR25*RT25+SC25*SE25)/SG25</f>
        <v>0</v>
      </c>
      <c r="SI25" s="36" t="str">
        <f>TEXT(SH25,"0.00")</f>
        <v>0.00</v>
      </c>
      <c r="SJ25" s="331" t="str">
        <f>IF(AND(SH25&lt;1),"Cảnh báo KQHT","Lên lớp")</f>
        <v>Cảnh báo KQHT</v>
      </c>
      <c r="SK25" s="501">
        <f>OX25+SG25</f>
        <v>74</v>
      </c>
      <c r="SL25" s="35">
        <f>(BU25*BV25+EQ25*ER25+KE25*KF25+OT25*OU25+SH25*SG25)/SK25</f>
        <v>2.189189189189189</v>
      </c>
      <c r="SM25" s="36" t="str">
        <f>TEXT(SL25,"0.00")</f>
        <v>2.19</v>
      </c>
      <c r="SN25" s="799">
        <f>PR25+QC25+QN25+QY25+RJ25+RU25+SF25</f>
        <v>0</v>
      </c>
      <c r="SO25" s="1105" t="e">
        <f xml:space="preserve"> (SF25*RZ25+RU25*RO25+RJ25*RD25+QY25*QS25+QN25*QH25+QC25*PW25+PR25*PL25)/SN25</f>
        <v>#DIV/0!</v>
      </c>
      <c r="SP25" s="800" t="e">
        <f xml:space="preserve"> (PO25*PR25+PZ25*QC25+QK25*QN25+QV25*QY25+RG25*RJ25+RR25*RU25+SC25*SF25)/SN25</f>
        <v>#DIV/0!</v>
      </c>
      <c r="SQ25" s="801">
        <f>PC25+SN25</f>
        <v>60</v>
      </c>
      <c r="SR25" s="1107" t="e">
        <f xml:space="preserve"> (SO25*SN25+PC25*PD25)/SQ25</f>
        <v>#DIV/0!</v>
      </c>
      <c r="SS25" s="802" t="e">
        <f xml:space="preserve"> (PC25*PE25+SP25*SN25)/SQ25</f>
        <v>#DIV/0!</v>
      </c>
      <c r="ST25" s="65" t="e">
        <f>IF(AND(SS25&lt;1.6),"Cảnh báo KQHT","Lên lớp")</f>
        <v>#DIV/0!</v>
      </c>
      <c r="SU25" s="454"/>
      <c r="SV25" s="585"/>
      <c r="SW25" s="588"/>
      <c r="SX25" s="1183">
        <f>ROUND((SV25+SW25)/2,1)</f>
        <v>0</v>
      </c>
      <c r="SY25" s="337"/>
      <c r="SZ25" s="1145">
        <f>ROUND((SX25*0.4+SY25*0.6),0)</f>
        <v>0</v>
      </c>
      <c r="TA25" s="1189" t="str">
        <f>TEXT(SZ25,"0.0")</f>
        <v>0.0</v>
      </c>
      <c r="TB25" s="1147" t="str">
        <f>IF(SZ25&gt;=8.5,"A",IF(SZ25&gt;=8,"B+",IF(SZ25&gt;=7,"B",IF(SZ25&gt;=6.5,"C+",IF(SZ25&gt;=5.5,"C",IF(SZ25&gt;=5,"D+",IF(SZ25&gt;=4,"D","F")))))))</f>
        <v>F</v>
      </c>
      <c r="TC25" s="1149">
        <f>IF(TB25="A",4,IF(TB25="B+",3.5,IF(TB25="B",3,IF(TB25="C+",2.5,IF(TB25="C",2,IF(TB25="D+",1.5,IF(TB25="D",1,0)))))))</f>
        <v>0</v>
      </c>
      <c r="TD25" s="1149" t="str">
        <f>TEXT(TC25,"0.0")</f>
        <v>0.0</v>
      </c>
      <c r="TE25" s="1151"/>
      <c r="TF25" s="416"/>
      <c r="TG25" s="328">
        <f>TE25</f>
        <v>0</v>
      </c>
      <c r="TH25" s="35"/>
      <c r="TI25" s="36"/>
      <c r="TJ25" s="1163" t="str">
        <f>IF(AND(TH25&lt;1),"Cảnh báo KQHT","Lên lớp")</f>
        <v>Cảnh báo KQHT</v>
      </c>
      <c r="TK25" s="290"/>
      <c r="TL25" s="291" t="e">
        <f xml:space="preserve"> (TC25*TF25)/TK25</f>
        <v>#DIV/0!</v>
      </c>
    </row>
    <row r="26" spans="1:532" s="752" customFormat="1" ht="17.25">
      <c r="A26" s="745"/>
      <c r="B26" s="949"/>
      <c r="C26" s="950"/>
      <c r="D26" s="951"/>
      <c r="E26" s="952"/>
      <c r="F26" s="747"/>
      <c r="G26" s="748"/>
      <c r="H26" s="746"/>
      <c r="I26" s="749"/>
      <c r="J26" s="953"/>
      <c r="K26" s="953"/>
      <c r="L26" s="750"/>
      <c r="M26" s="751"/>
      <c r="N26" s="954"/>
      <c r="O26" s="954"/>
      <c r="P26" s="750"/>
      <c r="Q26" s="751"/>
      <c r="R26" s="955"/>
      <c r="S26" s="905"/>
      <c r="T26" s="956"/>
      <c r="U26" s="957"/>
      <c r="V26" s="751"/>
      <c r="W26" s="751"/>
      <c r="X26" s="750"/>
      <c r="Y26" s="958"/>
      <c r="Z26" s="751"/>
      <c r="AA26" s="913"/>
      <c r="AB26" s="959"/>
      <c r="AC26" s="960"/>
      <c r="AD26" s="905"/>
      <c r="AE26" s="956"/>
      <c r="AF26" s="957"/>
      <c r="AG26" s="751"/>
      <c r="AH26" s="751"/>
      <c r="AI26" s="750"/>
      <c r="AJ26" s="751"/>
      <c r="AK26" s="751"/>
      <c r="AL26" s="913"/>
      <c r="AM26" s="959"/>
      <c r="AN26" s="953"/>
      <c r="AO26" s="961"/>
      <c r="AP26" s="956"/>
      <c r="AQ26" s="957"/>
      <c r="AR26" s="751"/>
      <c r="AS26" s="751"/>
      <c r="AT26" s="750"/>
      <c r="AU26" s="751"/>
      <c r="AV26" s="751"/>
      <c r="AW26" s="913"/>
      <c r="AX26" s="959"/>
      <c r="AY26" s="960"/>
      <c r="AZ26" s="905"/>
      <c r="BA26" s="956"/>
      <c r="BB26" s="957"/>
      <c r="BC26" s="751"/>
      <c r="BD26" s="751"/>
      <c r="BE26" s="750"/>
      <c r="BF26" s="751"/>
      <c r="BG26" s="751"/>
      <c r="BH26" s="913"/>
      <c r="BI26" s="962"/>
      <c r="BJ26" s="963"/>
      <c r="BK26" s="905"/>
      <c r="BL26" s="956"/>
      <c r="BM26" s="957"/>
      <c r="BN26" s="751"/>
      <c r="BO26" s="751"/>
      <c r="BP26" s="750"/>
      <c r="BQ26" s="751"/>
      <c r="BR26" s="751"/>
      <c r="BS26" s="913"/>
      <c r="BT26" s="962"/>
      <c r="BU26" s="964"/>
      <c r="BV26" s="843"/>
      <c r="BW26" s="844"/>
      <c r="BX26" s="352"/>
      <c r="BY26" s="841"/>
      <c r="BZ26" s="595"/>
      <c r="CA26" s="352"/>
      <c r="CC26" s="965"/>
      <c r="CD26" s="961"/>
      <c r="CE26" s="956"/>
      <c r="CF26" s="957"/>
      <c r="CG26" s="751"/>
      <c r="CH26" s="751"/>
      <c r="CI26" s="750"/>
      <c r="CJ26" s="751"/>
      <c r="CK26" s="751"/>
      <c r="CL26" s="913"/>
      <c r="CM26" s="966"/>
      <c r="CN26" s="967"/>
      <c r="CO26" s="646"/>
      <c r="CP26" s="968"/>
      <c r="CQ26" s="957"/>
      <c r="CR26" s="751"/>
      <c r="CS26" s="751"/>
      <c r="CT26" s="750"/>
      <c r="CU26" s="751"/>
      <c r="CV26" s="751"/>
      <c r="CW26" s="913"/>
      <c r="CX26" s="966"/>
      <c r="CY26" s="969"/>
      <c r="CZ26" s="956"/>
      <c r="DA26" s="956"/>
      <c r="DB26" s="956"/>
      <c r="DC26" s="956"/>
      <c r="DD26" s="956"/>
      <c r="DE26" s="956"/>
      <c r="DF26" s="956"/>
      <c r="DG26" s="956"/>
      <c r="DH26" s="956"/>
      <c r="DI26" s="970"/>
      <c r="DJ26" s="960"/>
      <c r="DK26" s="905"/>
      <c r="DL26" s="956"/>
      <c r="DM26" s="957"/>
      <c r="DN26" s="751"/>
      <c r="DO26" s="751"/>
      <c r="DP26" s="750"/>
      <c r="DQ26" s="751"/>
      <c r="DR26" s="751"/>
      <c r="DS26" s="913"/>
      <c r="DT26" s="966"/>
      <c r="DU26" s="971"/>
      <c r="DV26" s="961"/>
      <c r="DW26" s="956"/>
      <c r="DX26" s="957"/>
      <c r="DY26" s="751"/>
      <c r="DZ26" s="751"/>
      <c r="EA26" s="750"/>
      <c r="EB26" s="751"/>
      <c r="EC26" s="751"/>
      <c r="ED26" s="913"/>
      <c r="EE26" s="966"/>
      <c r="EF26" s="967"/>
      <c r="EG26" s="646"/>
      <c r="EH26" s="972"/>
      <c r="EI26" s="957"/>
      <c r="EJ26" s="751"/>
      <c r="EK26" s="751"/>
      <c r="EL26" s="750"/>
      <c r="EM26" s="751"/>
      <c r="EN26" s="751"/>
      <c r="EO26" s="959"/>
      <c r="EP26" s="966"/>
      <c r="EQ26" s="842"/>
      <c r="ER26" s="843"/>
      <c r="ES26" s="844"/>
      <c r="EU26" s="973"/>
      <c r="EV26" s="974"/>
      <c r="EW26" s="975"/>
      <c r="EX26" s="976"/>
      <c r="EY26" s="977"/>
      <c r="FB26" s="978"/>
      <c r="FC26" s="961"/>
      <c r="FD26" s="961"/>
      <c r="FE26" s="957"/>
      <c r="FF26" s="751"/>
      <c r="FG26" s="751"/>
      <c r="FH26" s="750"/>
      <c r="FI26" s="751"/>
      <c r="FJ26" s="751"/>
      <c r="FK26" s="913"/>
      <c r="FL26" s="913"/>
      <c r="FM26" s="965"/>
      <c r="FN26" s="961"/>
      <c r="FO26" s="961"/>
      <c r="FP26" s="957"/>
      <c r="FQ26" s="751"/>
      <c r="FR26" s="751"/>
      <c r="FS26" s="750"/>
      <c r="FT26" s="751"/>
      <c r="FU26" s="751"/>
      <c r="FV26" s="913"/>
      <c r="FW26" s="959"/>
      <c r="FX26" s="965"/>
      <c r="FY26" s="961"/>
      <c r="FZ26" s="956"/>
      <c r="GA26" s="957"/>
      <c r="GB26" s="751"/>
      <c r="GC26" s="751"/>
      <c r="GD26" s="750"/>
      <c r="GE26" s="751"/>
      <c r="GF26" s="751"/>
      <c r="GG26" s="913"/>
      <c r="GH26" s="966"/>
      <c r="GI26" s="979"/>
      <c r="GJ26" s="646"/>
      <c r="GK26" s="972"/>
      <c r="GL26" s="957"/>
      <c r="GM26" s="751"/>
      <c r="GN26" s="751"/>
      <c r="GO26" s="750"/>
      <c r="GP26" s="751"/>
      <c r="GQ26" s="751"/>
      <c r="GR26" s="913"/>
      <c r="GS26" s="966"/>
      <c r="GT26" s="980"/>
      <c r="GU26" s="961"/>
      <c r="GV26" s="956"/>
      <c r="GW26" s="957"/>
      <c r="GX26" s="751"/>
      <c r="GY26" s="751"/>
      <c r="GZ26" s="750"/>
      <c r="HA26" s="751"/>
      <c r="HB26" s="751"/>
      <c r="HC26" s="913"/>
      <c r="HD26" s="959"/>
      <c r="HE26" s="978"/>
      <c r="HF26" s="961"/>
      <c r="HG26" s="961"/>
      <c r="HH26" s="957"/>
      <c r="HI26" s="751"/>
      <c r="HJ26" s="751"/>
      <c r="HK26" s="750"/>
      <c r="HL26" s="751"/>
      <c r="HM26" s="751"/>
      <c r="HN26" s="913"/>
      <c r="HO26" s="966"/>
      <c r="HP26" s="980"/>
      <c r="HQ26" s="981"/>
      <c r="HR26" s="956"/>
      <c r="HS26" s="957"/>
      <c r="HT26" s="751"/>
      <c r="HU26" s="751"/>
      <c r="HV26" s="750"/>
      <c r="HW26" s="751"/>
      <c r="HX26" s="751"/>
      <c r="HY26" s="913"/>
      <c r="HZ26" s="959"/>
      <c r="IA26" s="978"/>
      <c r="IB26" s="961"/>
      <c r="IC26" s="956"/>
      <c r="ID26" s="957"/>
      <c r="IE26" s="751"/>
      <c r="IF26" s="751"/>
      <c r="IG26" s="750"/>
      <c r="IH26" s="751"/>
      <c r="II26" s="751"/>
      <c r="IJ26" s="913"/>
      <c r="IK26" s="959"/>
      <c r="IL26" s="965"/>
      <c r="IM26" s="865"/>
      <c r="IN26" s="961"/>
      <c r="IO26" s="957"/>
      <c r="IP26" s="751"/>
      <c r="IQ26" s="751"/>
      <c r="IR26" s="750"/>
      <c r="IS26" s="751"/>
      <c r="IT26" s="751"/>
      <c r="IU26" s="913"/>
      <c r="IV26" s="959"/>
      <c r="IW26" s="562"/>
      <c r="IX26" s="562"/>
      <c r="IY26" s="562"/>
      <c r="IZ26" s="562"/>
      <c r="JA26" s="562"/>
      <c r="JB26" s="562"/>
      <c r="JC26" s="965"/>
      <c r="JD26" s="961"/>
      <c r="JE26" s="956"/>
      <c r="JF26" s="957"/>
      <c r="JG26" s="751"/>
      <c r="JH26" s="751"/>
      <c r="JI26" s="750"/>
      <c r="JJ26" s="751"/>
      <c r="JK26" s="751"/>
      <c r="JL26" s="913"/>
      <c r="JM26" s="966"/>
      <c r="JN26" s="982"/>
      <c r="JO26" s="646"/>
      <c r="JP26" s="972"/>
      <c r="JQ26" s="957"/>
      <c r="JR26" s="751"/>
      <c r="JS26" s="751"/>
      <c r="JT26" s="750"/>
      <c r="JU26" s="751"/>
      <c r="JV26" s="751"/>
      <c r="JW26" s="913"/>
      <c r="JX26" s="966"/>
      <c r="JY26" s="562"/>
      <c r="JZ26" s="562"/>
      <c r="KA26" s="562"/>
      <c r="KB26" s="562"/>
      <c r="KC26" s="562"/>
      <c r="KD26" s="562"/>
      <c r="KE26" s="842"/>
      <c r="KF26" s="843"/>
      <c r="KG26" s="844"/>
      <c r="KI26" s="973"/>
      <c r="KJ26" s="983"/>
      <c r="KK26" s="975"/>
      <c r="KL26" s="984"/>
      <c r="KM26" s="985"/>
      <c r="KN26" s="984"/>
      <c r="KO26" s="986"/>
      <c r="KR26" s="415"/>
      <c r="KS26" s="961"/>
      <c r="KT26" s="981"/>
      <c r="KU26" s="957"/>
      <c r="KV26" s="751"/>
      <c r="KW26" s="751"/>
      <c r="KX26" s="750"/>
      <c r="KY26" s="751"/>
      <c r="KZ26" s="751"/>
      <c r="LA26" s="913"/>
      <c r="LB26" s="959"/>
      <c r="LC26" s="965"/>
      <c r="LD26" s="961"/>
      <c r="LE26" s="956"/>
      <c r="LF26" s="957"/>
      <c r="LG26" s="751"/>
      <c r="LH26" s="751"/>
      <c r="LI26" s="750"/>
      <c r="LJ26" s="751"/>
      <c r="LK26" s="751"/>
      <c r="LL26" s="913"/>
      <c r="LM26" s="959"/>
      <c r="LN26" s="562"/>
      <c r="LO26" s="562"/>
      <c r="LP26" s="562"/>
      <c r="LQ26" s="562"/>
      <c r="LR26" s="562"/>
      <c r="LS26" s="562"/>
      <c r="LT26" s="987"/>
      <c r="LU26" s="988"/>
      <c r="LV26" s="989"/>
      <c r="LW26" s="990"/>
      <c r="LX26" s="991"/>
      <c r="LY26" s="991"/>
      <c r="LZ26" s="992"/>
      <c r="MA26" s="991"/>
      <c r="MB26" s="991"/>
      <c r="MC26" s="993"/>
      <c r="MD26" s="994"/>
      <c r="ME26" s="978"/>
      <c r="MF26" s="981"/>
      <c r="MG26" s="956"/>
      <c r="MH26" s="957"/>
      <c r="MI26" s="751"/>
      <c r="MJ26" s="751"/>
      <c r="MK26" s="750"/>
      <c r="ML26" s="751"/>
      <c r="MM26" s="751"/>
      <c r="MN26" s="913"/>
      <c r="MO26" s="959"/>
      <c r="MP26" s="995"/>
      <c r="MQ26" s="988"/>
      <c r="MR26" s="996"/>
      <c r="MS26" s="990"/>
      <c r="MT26" s="991"/>
      <c r="MU26" s="991"/>
      <c r="MV26" s="992"/>
      <c r="MW26" s="991"/>
      <c r="MX26" s="991"/>
      <c r="MY26" s="993"/>
      <c r="MZ26" s="994"/>
      <c r="NA26" s="997"/>
      <c r="NB26" s="988"/>
      <c r="NC26" s="989"/>
      <c r="ND26" s="990"/>
      <c r="NE26" s="991"/>
      <c r="NF26" s="991"/>
      <c r="NG26" s="992"/>
      <c r="NH26" s="991"/>
      <c r="NI26" s="991"/>
      <c r="NJ26" s="993"/>
      <c r="NK26" s="994"/>
      <c r="NL26" s="562"/>
      <c r="NM26" s="562"/>
      <c r="NN26" s="562"/>
      <c r="NO26" s="562"/>
      <c r="NP26" s="562"/>
      <c r="NQ26" s="562"/>
      <c r="NR26" s="953"/>
      <c r="NS26" s="961"/>
      <c r="NT26" s="956"/>
      <c r="NU26" s="957"/>
      <c r="NV26" s="751"/>
      <c r="NW26" s="751"/>
      <c r="NX26" s="750"/>
      <c r="NY26" s="751"/>
      <c r="NZ26" s="751"/>
      <c r="OA26" s="913"/>
      <c r="OB26" s="959"/>
      <c r="OC26" s="965"/>
      <c r="OD26" s="961"/>
      <c r="OE26" s="956"/>
      <c r="OF26" s="957"/>
      <c r="OG26" s="751"/>
      <c r="OH26" s="751"/>
      <c r="OI26" s="750"/>
      <c r="OJ26" s="751"/>
      <c r="OK26" s="751"/>
      <c r="OL26" s="913"/>
      <c r="OM26" s="959"/>
      <c r="ON26" s="562"/>
      <c r="OO26" s="562"/>
      <c r="OP26" s="562"/>
      <c r="OQ26" s="562"/>
      <c r="OR26" s="562"/>
      <c r="OS26" s="562"/>
      <c r="OT26" s="937"/>
      <c r="OU26" s="998"/>
      <c r="OV26" s="999"/>
      <c r="OW26" s="352"/>
      <c r="OX26" s="400"/>
      <c r="OY26" s="401"/>
      <c r="OZ26" s="402"/>
      <c r="PA26" s="403"/>
      <c r="PB26" s="404"/>
      <c r="PC26" s="699"/>
      <c r="PD26" s="699"/>
      <c r="PE26" s="700"/>
      <c r="PF26" s="352"/>
    </row>
    <row r="27" spans="1:532" ht="18.75" customHeight="1">
      <c r="A27" s="108">
        <v>16</v>
      </c>
      <c r="B27" s="127" t="s">
        <v>251</v>
      </c>
      <c r="C27" s="141" t="s">
        <v>294</v>
      </c>
      <c r="D27" s="731" t="s">
        <v>31</v>
      </c>
      <c r="E27" s="732" t="s">
        <v>11</v>
      </c>
      <c r="F27" s="1000" t="s">
        <v>1372</v>
      </c>
      <c r="G27" s="131" t="s">
        <v>36</v>
      </c>
      <c r="H27" s="131" t="s">
        <v>8</v>
      </c>
      <c r="I27" s="782" t="s">
        <v>403</v>
      </c>
      <c r="J27" s="784">
        <v>5.5</v>
      </c>
      <c r="K27" s="1048"/>
      <c r="L27" s="465" t="str">
        <f t="shared" ref="L27:L33" si="743">IF(J27&gt;=8.5,"A",IF(J27&gt;=8,"B+",IF(J27&gt;=7,"B",IF(J27&gt;=6.5,"C+",IF(J27&gt;=5.5,"C",IF(J27&gt;=5,"D+",IF(J27&gt;=4,"D","F")))))))</f>
        <v>C</v>
      </c>
      <c r="M27" s="466">
        <f t="shared" ref="M27:M33" si="744">IF(L27="A",4,IF(L27="B+",3.5,IF(L27="B",3,IF(L27="C+",2.5,IF(L27="C",2,IF(L27="D+",1.5,IF(L27="D",1,0)))))))</f>
        <v>2</v>
      </c>
      <c r="N27" s="738"/>
      <c r="O27" s="1052"/>
      <c r="P27" s="465" t="str">
        <f>IF(N27&gt;=8.5,"A",IF(N27&gt;=8,"B+",IF(N27&gt;=7,"B",IF(N27&gt;=6.5,"C+",IF(N27&gt;=5.5,"C",IF(N27&gt;=5,"D+",IF(N27&gt;=4,"D","F")))))))</f>
        <v>F</v>
      </c>
      <c r="Q27" s="466">
        <f>IF(P27="A",4,IF(P27="B+",3.5,IF(P27="B",3,IF(P27="C+",2.5,IF(P27="C",2,IF(P27="D+",1.5,IF(P27="D",1,0)))))))</f>
        <v>0</v>
      </c>
      <c r="R27" s="429">
        <v>7</v>
      </c>
      <c r="S27" s="714"/>
      <c r="T27" s="431">
        <v>5</v>
      </c>
      <c r="U27" s="424">
        <f t="shared" ref="U27:U32" si="745">ROUND((R27*0.4+S27*0.6),1)</f>
        <v>2.8</v>
      </c>
      <c r="V27" s="425">
        <f t="shared" ref="V27:V32" si="746">ROUND(MAX((R27*0.4+S27*0.6),(R27*0.4+T27*0.6)),1)</f>
        <v>5.8</v>
      </c>
      <c r="W27" s="425"/>
      <c r="X27" s="22" t="str">
        <f t="shared" ref="X27:X32" si="747">IF(V27&gt;=8.5,"A",IF(V27&gt;=8,"B+",IF(V27&gt;=7,"B",IF(V27&gt;=6.5,"C+",IF(V27&gt;=5.5,"C",IF(V27&gt;=5,"D+",IF(V27&gt;=4,"D","F")))))))</f>
        <v>C</v>
      </c>
      <c r="Y27" s="20">
        <f t="shared" ref="Y27:Y32" si="748">IF(X27="A",4,IF(X27="B+",3.5,IF(X27="B",3,IF(X27="C+",2.5,IF(X27="C",2,IF(X27="D+",1.5,IF(X27="D",1,0)))))))</f>
        <v>2</v>
      </c>
      <c r="Z27" s="39" t="str">
        <f t="shared" ref="Z27:Z32" si="749">TEXT(Y27,"0.0")</f>
        <v>2.0</v>
      </c>
      <c r="AA27" s="69">
        <v>2</v>
      </c>
      <c r="AB27" s="92">
        <v>2</v>
      </c>
      <c r="AC27" s="26">
        <v>0</v>
      </c>
      <c r="AD27" s="13"/>
      <c r="AE27" s="14"/>
      <c r="AF27" s="11">
        <f t="shared" ref="AF27:AF32" si="750">ROUND((AC27*0.4+AD27*0.6),1)</f>
        <v>0</v>
      </c>
      <c r="AG27" s="16">
        <f t="shared" ref="AG27:AG32" si="751">ROUND(MAX((AC27*0.4+AD27*0.6),(AC27*0.4+AE27*0.6)),1)</f>
        <v>0</v>
      </c>
      <c r="AH27" s="16"/>
      <c r="AI27" s="22" t="str">
        <f t="shared" ref="AI27:AI32" si="752">IF(AG27&gt;=8.5,"A",IF(AG27&gt;=8,"B+",IF(AG27&gt;=7,"B",IF(AG27&gt;=6.5,"C+",IF(AG27&gt;=5.5,"C",IF(AG27&gt;=5,"D+",IF(AG27&gt;=4,"D","F")))))))</f>
        <v>F</v>
      </c>
      <c r="AJ27" s="20">
        <f t="shared" ref="AJ27:AJ32" si="753">IF(AI27="A",4,IF(AI27="B+",3.5,IF(AI27="B",3,IF(AI27="C+",2.5,IF(AI27="C",2,IF(AI27="D+",1.5,IF(AI27="D",1,0)))))))</f>
        <v>0</v>
      </c>
      <c r="AK27" s="39" t="str">
        <f t="shared" ref="AK27:AK32" si="754">TEXT(AJ27,"0.0")</f>
        <v>0.0</v>
      </c>
      <c r="AL27" s="8">
        <v>3</v>
      </c>
      <c r="AM27" s="92"/>
      <c r="AN27" s="26">
        <v>1.3</v>
      </c>
      <c r="AO27" s="28"/>
      <c r="AP27" s="14"/>
      <c r="AQ27" s="11">
        <f t="shared" ref="AQ27:AQ32" si="755">ROUND((AN27*0.4+AO27*0.6),1)</f>
        <v>0.5</v>
      </c>
      <c r="AR27" s="16">
        <f t="shared" ref="AR27:AR32" si="756">ROUND(MAX((AN27*0.4+AO27*0.6),(AN27*0.4+AP27*0.6)),1)</f>
        <v>0.5</v>
      </c>
      <c r="AS27" s="16"/>
      <c r="AT27" s="22" t="str">
        <f t="shared" ref="AT27:AT32" si="757">IF(AR27&gt;=8.5,"A",IF(AR27&gt;=8,"B+",IF(AR27&gt;=7,"B",IF(AR27&gt;=6.5,"C+",IF(AR27&gt;=5.5,"C",IF(AR27&gt;=5,"D+",IF(AR27&gt;=4,"D","F")))))))</f>
        <v>F</v>
      </c>
      <c r="AU27" s="20">
        <f t="shared" ref="AU27:AU32" si="758">IF(AT27="A",4,IF(AT27="B+",3.5,IF(AT27="B",3,IF(AT27="C+",2.5,IF(AT27="C",2,IF(AT27="D+",1.5,IF(AT27="D",1,0)))))))</f>
        <v>0</v>
      </c>
      <c r="AV27" s="39" t="str">
        <f t="shared" ref="AV27:AV32" si="759">TEXT(AU27,"0.0")</f>
        <v>0.0</v>
      </c>
      <c r="AW27" s="8">
        <v>3</v>
      </c>
      <c r="AX27" s="95"/>
      <c r="AY27" s="26">
        <v>0</v>
      </c>
      <c r="AZ27" s="28"/>
      <c r="BA27" s="29"/>
      <c r="BB27" s="11">
        <f t="shared" ref="BB27:BB32" si="760">ROUND((AY27*0.4+AZ27*0.6),1)</f>
        <v>0</v>
      </c>
      <c r="BC27" s="16">
        <f t="shared" ref="BC27:BC32" si="761">ROUND(MAX((AY27*0.4+AZ27*0.6),(AY27*0.4+BA27*0.6)),1)</f>
        <v>0</v>
      </c>
      <c r="BD27" s="16"/>
      <c r="BE27" s="22" t="str">
        <f t="shared" ref="BE27:BE32" si="762">IF(BC27&gt;=8.5,"A",IF(BC27&gt;=8,"B+",IF(BC27&gt;=7,"B",IF(BC27&gt;=6.5,"C+",IF(BC27&gt;=5.5,"C",IF(BC27&gt;=5,"D+",IF(BC27&gt;=4,"D","F")))))))</f>
        <v>F</v>
      </c>
      <c r="BF27" s="20">
        <f t="shared" ref="BF27:BF32" si="763">IF(BE27="A",4,IF(BE27="B+",3.5,IF(BE27="B",3,IF(BE27="C+",2.5,IF(BE27="C",2,IF(BE27="D+",1.5,IF(BE27="D",1,0)))))))</f>
        <v>0</v>
      </c>
      <c r="BG27" s="39" t="str">
        <f t="shared" ref="BG27:BG32" si="764">TEXT(BF27,"0.0")</f>
        <v>0.0</v>
      </c>
      <c r="BH27" s="46">
        <v>3</v>
      </c>
      <c r="BI27" s="92"/>
      <c r="BJ27" s="26">
        <v>0</v>
      </c>
      <c r="BK27" s="13"/>
      <c r="BL27" s="14"/>
      <c r="BM27" s="11">
        <f t="shared" ref="BM27:BM32" si="765">ROUND((BJ27*0.4+BK27*0.6),1)</f>
        <v>0</v>
      </c>
      <c r="BN27" s="16">
        <f t="shared" ref="BN27:BN32" si="766">ROUND(MAX((BJ27*0.4+BK27*0.6),(BJ27*0.4+BL27*0.6)),1)</f>
        <v>0</v>
      </c>
      <c r="BO27" s="16"/>
      <c r="BP27" s="22" t="str">
        <f t="shared" ref="BP27:BP32" si="767">IF(BN27&gt;=8.5,"A",IF(BN27&gt;=8,"B+",IF(BN27&gt;=7,"B",IF(BN27&gt;=6.5,"C+",IF(BN27&gt;=5.5,"C",IF(BN27&gt;=5,"D+",IF(BN27&gt;=4,"D","F")))))))</f>
        <v>F</v>
      </c>
      <c r="BQ27" s="20">
        <f t="shared" ref="BQ27:BQ32" si="768">IF(BP27="A",4,IF(BP27="B+",3.5,IF(BP27="B",3,IF(BP27="C+",2.5,IF(BP27="C",2,IF(BP27="D+",1.5,IF(BP27="D",1,0)))))))</f>
        <v>0</v>
      </c>
      <c r="BR27" s="39" t="str">
        <f t="shared" ref="BR27:BR32" si="769">TEXT(BQ27,"0.0")</f>
        <v>0.0</v>
      </c>
      <c r="BS27" s="46">
        <v>5</v>
      </c>
      <c r="BT27" s="92"/>
      <c r="BU27" s="289">
        <f t="shared" ref="BU27:BU32" si="770">AA27+AL27+AW27+BH27+BS27</f>
        <v>16</v>
      </c>
      <c r="BV27" s="35">
        <f t="shared" ref="BV27:BV32" si="771">(Y27*AA27+AJ27*AL27+AU27*AW27+BF27*BH27+BQ27*BS27)/BU27</f>
        <v>0.25</v>
      </c>
      <c r="BW27" s="36" t="str">
        <f t="shared" ref="BW27:BW32" si="772">TEXT(BV27,"0.00")</f>
        <v>0.25</v>
      </c>
      <c r="BX27" s="334" t="str">
        <f>IF(AND(BV27&lt;0.8),"Cảnh báo KQHT","Lên lớp")</f>
        <v>Cảnh báo KQHT</v>
      </c>
      <c r="BY27" s="290">
        <f t="shared" ref="BY27:BY32" si="773">AB27+AM27+AX27+BI27+BT27</f>
        <v>2</v>
      </c>
      <c r="BZ27" s="291">
        <f t="shared" ref="BZ27:BZ32" si="774" xml:space="preserve"> (Y27*AB27+AJ27*AM27+AU27*AX27+BF27*BI27+BQ27*BT27)/BY27</f>
        <v>2</v>
      </c>
      <c r="CA27" s="37" t="str">
        <f>IF(AND(BZ27&lt;1.2),"Cảnh báo KQHT","Lên lớp")</f>
        <v>Lên lớp</v>
      </c>
      <c r="CB27" s="539" t="s">
        <v>464</v>
      </c>
      <c r="CC27" s="419">
        <v>0</v>
      </c>
      <c r="CD27" s="337"/>
      <c r="CE27" s="45"/>
      <c r="CF27" s="17">
        <f>ROUND((CC27*0.4+CD27*0.6),1)</f>
        <v>0</v>
      </c>
      <c r="CG27" s="18">
        <f>ROUND(MAX((CC27*0.4+CD27*0.6),(CC27*0.4+CE27*0.6)),1)</f>
        <v>0</v>
      </c>
      <c r="CH27" s="18"/>
      <c r="CI27" s="22" t="str">
        <f>IF(CG27&gt;=8.5,"A",IF(CG27&gt;=8,"B+",IF(CG27&gt;=7,"B",IF(CG27&gt;=6.5,"C+",IF(CG27&gt;=5.5,"C",IF(CG27&gt;=5,"D+",IF(CG27&gt;=4,"D","F")))))))</f>
        <v>F</v>
      </c>
      <c r="CJ27" s="20">
        <f>IF(CI27="A",4,IF(CI27="B+",3.5,IF(CI27="B",3,IF(CI27="C+",2.5,IF(CI27="C",2,IF(CI27="D+",1.5,IF(CI27="D",1,0)))))))</f>
        <v>0</v>
      </c>
      <c r="CK27" s="20" t="str">
        <f>TEXT(CJ27,"0.0")</f>
        <v>0.0</v>
      </c>
      <c r="CL27" s="46">
        <v>2</v>
      </c>
      <c r="CM27" s="416"/>
      <c r="CN27" s="417">
        <v>5</v>
      </c>
      <c r="CO27" s="65">
        <v>6</v>
      </c>
      <c r="CP27" s="45"/>
      <c r="CQ27" s="17">
        <f t="shared" ref="CQ27:CQ33" si="775">ROUND((CN27*0.4+CO27*0.6),1)</f>
        <v>5.6</v>
      </c>
      <c r="CR27" s="18">
        <f t="shared" ref="CR27:CR33" si="776">ROUND(MAX((CN27*0.4+CO27*0.6),(CN27*0.4+CP27*0.6)),1)</f>
        <v>5.6</v>
      </c>
      <c r="CS27" s="18"/>
      <c r="CT27" s="22" t="str">
        <f t="shared" ref="CT27:CT33" si="777">IF(CR27&gt;=8.5,"A",IF(CR27&gt;=8,"B+",IF(CR27&gt;=7,"B",IF(CR27&gt;=6.5,"C+",IF(CR27&gt;=5.5,"C",IF(CR27&gt;=5,"D+",IF(CR27&gt;=4,"D","F")))))))</f>
        <v>C</v>
      </c>
      <c r="CU27" s="20">
        <f t="shared" ref="CU27:CU33" si="778">IF(CT27="A",4,IF(CT27="B+",3.5,IF(CT27="B",3,IF(CT27="C+",2.5,IF(CT27="C",2,IF(CT27="D+",1.5,IF(CT27="D",1,0)))))))</f>
        <v>2</v>
      </c>
      <c r="CV27" s="20" t="str">
        <f t="shared" ref="CV27:CV33" si="779">TEXT(CU27,"0.0")</f>
        <v>2.0</v>
      </c>
      <c r="CW27" s="46">
        <v>4</v>
      </c>
      <c r="CX27" s="416">
        <v>4</v>
      </c>
      <c r="CY27" s="419">
        <v>0</v>
      </c>
      <c r="CZ27" s="65"/>
      <c r="DA27" s="65"/>
      <c r="DB27" s="17">
        <f t="shared" ref="DB27:DB33" si="780">ROUND((CY27*0.4+CZ27*0.6),1)</f>
        <v>0</v>
      </c>
      <c r="DC27" s="18">
        <f t="shared" ref="DC27:DC33" si="781">ROUND(MAX((CY27*0.4+CZ27*0.6),(CY27*0.4+DA27*0.6)),1)</f>
        <v>0</v>
      </c>
      <c r="DD27" s="18"/>
      <c r="DE27" s="22" t="str">
        <f t="shared" ref="DE27:DE33" si="782">IF(DC27&gt;=8.5,"A",IF(DC27&gt;=8,"B+",IF(DC27&gt;=7,"B",IF(DC27&gt;=6.5,"C+",IF(DC27&gt;=5.5,"C",IF(DC27&gt;=5,"D+",IF(DC27&gt;=4,"D","F")))))))</f>
        <v>F</v>
      </c>
      <c r="DF27" s="20">
        <f t="shared" ref="DF27:DF33" si="783">IF(DE27="A",4,IF(DE27="B+",3.5,IF(DE27="B",3,IF(DE27="C+",2.5,IF(DE27="C",2,IF(DE27="D+",1.5,IF(DE27="D",1,0)))))))</f>
        <v>0</v>
      </c>
      <c r="DG27" s="20" t="str">
        <f t="shared" ref="DG27:DG33" si="784">TEXT(DF27,"0.0")</f>
        <v>0.0</v>
      </c>
      <c r="DH27" s="46">
        <v>3</v>
      </c>
      <c r="DI27" s="416"/>
      <c r="DJ27" s="417">
        <v>5</v>
      </c>
      <c r="DK27" s="65">
        <v>6</v>
      </c>
      <c r="DL27" s="45"/>
      <c r="DM27" s="17">
        <f t="shared" ref="DM27:DM33" si="785">ROUND((DJ27*0.4+DK27*0.6),1)</f>
        <v>5.6</v>
      </c>
      <c r="DN27" s="18">
        <f t="shared" ref="DN27:DN33" si="786">ROUND(MAX((DJ27*0.4+DK27*0.6),(DJ27*0.4+DL27*0.6)),1)</f>
        <v>5.6</v>
      </c>
      <c r="DO27" s="18"/>
      <c r="DP27" s="22" t="str">
        <f t="shared" ref="DP27:DP33" si="787">IF(DN27&gt;=8.5,"A",IF(DN27&gt;=8,"B+",IF(DN27&gt;=7,"B",IF(DN27&gt;=6.5,"C+",IF(DN27&gt;=5.5,"C",IF(DN27&gt;=5,"D+",IF(DN27&gt;=4,"D","F")))))))</f>
        <v>C</v>
      </c>
      <c r="DQ27" s="20">
        <f t="shared" ref="DQ27:DQ33" si="788">IF(DP27="A",4,IF(DP27="B+",3.5,IF(DP27="B",3,IF(DP27="C+",2.5,IF(DP27="C",2,IF(DP27="D+",1.5,IF(DP27="D",1,0)))))))</f>
        <v>2</v>
      </c>
      <c r="DR27" s="20" t="str">
        <f t="shared" ref="DR27:DR33" si="789">TEXT(DQ27,"0.0")</f>
        <v>2.0</v>
      </c>
      <c r="DS27" s="46">
        <v>3</v>
      </c>
      <c r="DT27" s="416">
        <v>3</v>
      </c>
      <c r="DU27" s="417">
        <v>5</v>
      </c>
      <c r="DV27" s="86">
        <v>5</v>
      </c>
      <c r="DW27" s="65"/>
      <c r="DX27" s="17">
        <f t="shared" ref="DX27:DX33" si="790">ROUND((DU27*0.4+DV27*0.6),1)</f>
        <v>5</v>
      </c>
      <c r="DY27" s="18">
        <f t="shared" ref="DY27:DY33" si="791">ROUND(MAX((DU27*0.4+DV27*0.6),(DU27*0.4+DW27*0.6)),1)</f>
        <v>5</v>
      </c>
      <c r="DZ27" s="18"/>
      <c r="EA27" s="22" t="str">
        <f t="shared" ref="EA27:EA33" si="792">IF(DY27&gt;=8.5,"A",IF(DY27&gt;=8,"B+",IF(DY27&gt;=7,"B",IF(DY27&gt;=6.5,"C+",IF(DY27&gt;=5.5,"C",IF(DY27&gt;=5,"D+",IF(DY27&gt;=4,"D","F")))))))</f>
        <v>D+</v>
      </c>
      <c r="EB27" s="20">
        <f t="shared" ref="EB27:EB33" si="793">IF(EA27="A",4,IF(EA27="B+",3.5,IF(EA27="B",3,IF(EA27="C+",2.5,IF(EA27="C",2,IF(EA27="D+",1.5,IF(EA27="D",1,0)))))))</f>
        <v>1.5</v>
      </c>
      <c r="EC27" s="20" t="str">
        <f t="shared" ref="EC27:EC33" si="794">TEXT(EB27,"0.0")</f>
        <v>1.5</v>
      </c>
      <c r="ED27" s="46">
        <v>3</v>
      </c>
      <c r="EE27" s="416">
        <v>3</v>
      </c>
      <c r="EF27" s="419">
        <v>0.2</v>
      </c>
      <c r="EG27" s="65"/>
      <c r="EH27" s="65"/>
      <c r="EI27" s="17">
        <f t="shared" ref="EI27:EI33" si="795">ROUND((EF27*0.4+EG27*0.6),1)</f>
        <v>0.1</v>
      </c>
      <c r="EJ27" s="18">
        <f t="shared" ref="EJ27:EJ33" si="796">ROUND(MAX((EF27*0.4+EG27*0.6),(EF27*0.4+EH27*0.6)),1)</f>
        <v>0.1</v>
      </c>
      <c r="EK27" s="18"/>
      <c r="EL27" s="22" t="str">
        <f t="shared" ref="EL27:EL33" si="797">IF(EJ27&gt;=8.5,"A",IF(EJ27&gt;=8,"B+",IF(EJ27&gt;=7,"B",IF(EJ27&gt;=6.5,"C+",IF(EJ27&gt;=5.5,"C",IF(EJ27&gt;=5,"D+",IF(EJ27&gt;=4,"D","F")))))))</f>
        <v>F</v>
      </c>
      <c r="EM27" s="20">
        <f t="shared" ref="EM27:EM33" si="798">IF(EL27="A",4,IF(EL27="B+",3.5,IF(EL27="B",3,IF(EL27="C+",2.5,IF(EL27="C",2,IF(EL27="D+",1.5,IF(EL27="D",1,0)))))))</f>
        <v>0</v>
      </c>
      <c r="EN27" s="20" t="str">
        <f t="shared" ref="EN27:EN33" si="799">TEXT(EM27,"0.0")</f>
        <v>0.0</v>
      </c>
      <c r="EO27" s="46">
        <v>2</v>
      </c>
      <c r="EP27" s="416"/>
      <c r="EQ27" s="515">
        <f t="shared" ref="EQ27:EQ33" si="800">CL27+CW27+DH27+DS27+ED27+EO27</f>
        <v>17</v>
      </c>
      <c r="ER27" s="35">
        <f t="shared" ref="ER27:ER33" si="801">(CJ27*CL27+CU27*CW27+DF27*DH27+DQ27*DS27+EB27*ED27+EM27*EO27)/EQ27</f>
        <v>1.088235294117647</v>
      </c>
      <c r="ES27" s="36" t="str">
        <f t="shared" ref="ES27:ES33" si="802">TEXT(ER27,"0.00")</f>
        <v>1.09</v>
      </c>
      <c r="ET27" s="86" t="str">
        <f t="shared" ref="ET27:ET33" si="803">IF(AND(ER27&lt;1),"Cảnh báo KQHT","Lên lớp")</f>
        <v>Lên lớp</v>
      </c>
      <c r="EU27" s="501">
        <f t="shared" ref="EU27:EU33" si="804">BU27+EQ27</f>
        <v>33</v>
      </c>
      <c r="EV27" s="35">
        <f t="shared" ref="EV27:EV32" si="805">(BU27*BV27+EQ27*ER27)/EU27</f>
        <v>0.68181818181818177</v>
      </c>
      <c r="EW27" s="36" t="str">
        <f t="shared" ref="EW27:EW33" si="806">TEXT(EV27,"0.00")</f>
        <v>0.68</v>
      </c>
      <c r="EX27" s="530">
        <f t="shared" ref="EX27:EX33" si="807">EP27+EE27+DT27+DI27+CX27+CM27+BT27+BI27+AX27+AM27+AB27</f>
        <v>12</v>
      </c>
      <c r="EY27" s="502">
        <f t="shared" ref="EY27:EY33" si="808">(EP27*EM27+EE27*EB27+DT27*DQ27+DI27*DF27+CX27*CU27+CM27*CJ27+BT27*BQ27+BI27*BF27+AX27*AU27+AM27*AJ27+AB27*Y27)/EX27</f>
        <v>1.875</v>
      </c>
      <c r="EZ27" s="503" t="str">
        <f t="shared" ref="EZ27:EZ33" si="809">IF(AND(EY27&lt;1.2),"Cảnh báo KQHT","Lên lớp")</f>
        <v>Lên lớp</v>
      </c>
      <c r="FA27" s="540"/>
      <c r="FB27" s="415"/>
      <c r="FC27" s="603"/>
      <c r="FD27" s="420"/>
      <c r="FE27" s="17">
        <f>ROUND((FB27*0.4+FC27*0.6),1)</f>
        <v>0</v>
      </c>
      <c r="FF27" s="18">
        <f>ROUND(MAX((FB27*0.4+FC27*0.6),(FB27*0.4+FD27*0.6)),1)</f>
        <v>0</v>
      </c>
      <c r="FG27" s="18"/>
      <c r="FH27" s="22" t="str">
        <f>IF(FF27&gt;=8.5,"A",IF(FF27&gt;=8,"B+",IF(FF27&gt;=7,"B",IF(FF27&gt;=6.5,"C+",IF(FF27&gt;=5.5,"C",IF(FF27&gt;=5,"D+",IF(FF27&gt;=4,"D","F")))))))</f>
        <v>F</v>
      </c>
      <c r="FI27" s="20">
        <f>IF(FH27="A",4,IF(FH27="B+",3.5,IF(FH27="B",3,IF(FH27="C+",2.5,IF(FH27="C",2,IF(FH27="D+",1.5,IF(FH27="D",1,0)))))))</f>
        <v>0</v>
      </c>
      <c r="FJ27" s="20" t="str">
        <f>TEXT(FI27,"0.0")</f>
        <v>0.0</v>
      </c>
      <c r="FK27" s="46">
        <v>4</v>
      </c>
      <c r="FL27" s="97"/>
      <c r="FM27" s="410">
        <v>0</v>
      </c>
      <c r="FN27" s="65"/>
      <c r="FO27" s="65"/>
      <c r="FP27" s="17">
        <f>ROUND((FM27*0.4+FN27*0.6),1)</f>
        <v>0</v>
      </c>
      <c r="FQ27" s="18">
        <f>ROUND(MAX((FM27*0.4+FN27*0.6),(FM27*0.4+FO27*0.6)),1)</f>
        <v>0</v>
      </c>
      <c r="FR27" s="18"/>
      <c r="FS27" s="22" t="str">
        <f t="shared" ref="FS27:FS32" si="810">IF(FQ27&gt;=8.5,"A",IF(FQ27&gt;=8,"B+",IF(FQ27&gt;=7,"B",IF(FQ27&gt;=6.5,"C+",IF(FQ27&gt;=5.5,"C",IF(FQ27&gt;=5,"D+",IF(FQ27&gt;=4,"D","F")))))))</f>
        <v>F</v>
      </c>
      <c r="FT27" s="20">
        <f t="shared" ref="FT27:FT32" si="811">IF(FS27="A",4,IF(FS27="B+",3.5,IF(FS27="B",3,IF(FS27="C+",2.5,IF(FS27="C",2,IF(FS27="D+",1.5,IF(FS27="D",1,0)))))))</f>
        <v>0</v>
      </c>
      <c r="FU27" s="20" t="str">
        <f t="shared" ref="FU27:FU32" si="812">TEXT(FT27,"0.0")</f>
        <v>0.0</v>
      </c>
      <c r="FV27" s="46">
        <v>2</v>
      </c>
      <c r="FW27" s="416"/>
      <c r="FX27" s="419"/>
      <c r="FY27" s="65"/>
      <c r="FZ27" s="65"/>
      <c r="GA27" s="17">
        <f>ROUND((FX27*0.4+FY27*0.6),1)</f>
        <v>0</v>
      </c>
      <c r="GB27" s="18">
        <f>ROUND(MAX((FX27*0.4+FY27*0.6),(FX27*0.4+FZ27*0.6)),1)</f>
        <v>0</v>
      </c>
      <c r="GC27" s="18"/>
      <c r="GD27" s="22" t="str">
        <f>IF(GB27&gt;=8.5,"A",IF(GB27&gt;=8,"B+",IF(GB27&gt;=7,"B",IF(GB27&gt;=6.5,"C+",IF(GB27&gt;=5.5,"C",IF(GB27&gt;=5,"D+",IF(GB27&gt;=4,"D","F")))))))</f>
        <v>F</v>
      </c>
      <c r="GE27" s="20">
        <f>IF(GD27="A",4,IF(GD27="B+",3.5,IF(GD27="B",3,IF(GD27="C+",2.5,IF(GD27="C",2,IF(GD27="D+",1.5,IF(GD27="D",1,0)))))))</f>
        <v>0</v>
      </c>
      <c r="GF27" s="20" t="str">
        <f>TEXT(GE27,"0.0")</f>
        <v>0.0</v>
      </c>
      <c r="GG27" s="46">
        <v>2</v>
      </c>
      <c r="GH27" s="416"/>
      <c r="GI27" s="419"/>
      <c r="GJ27" s="599"/>
      <c r="GK27" s="599"/>
      <c r="GL27" s="17">
        <f>ROUND((GI27*0.4+GJ27*0.6),1)</f>
        <v>0</v>
      </c>
      <c r="GM27" s="18">
        <f>ROUND(MAX((GI27*0.4+GJ27*0.6),(GI27*0.4+GK27*0.6)),1)</f>
        <v>0</v>
      </c>
      <c r="GN27" s="18"/>
      <c r="GO27" s="22" t="str">
        <f>IF(GM27&gt;=8.5,"A",IF(GM27&gt;=8,"B+",IF(GM27&gt;=7,"B",IF(GM27&gt;=6.5,"C+",IF(GM27&gt;=5.5,"C",IF(GM27&gt;=5,"D+",IF(GM27&gt;=4,"D","F")))))))</f>
        <v>F</v>
      </c>
      <c r="GP27" s="20">
        <f>IF(GO27="A",4,IF(GO27="B+",3.5,IF(GO27="B",3,IF(GO27="C+",2.5,IF(GO27="C",2,IF(GO27="D+",1.5,IF(GO27="D",1,0)))))))</f>
        <v>0</v>
      </c>
      <c r="GQ27" s="20" t="str">
        <f>TEXT(GP27,"0.0")</f>
        <v>0.0</v>
      </c>
      <c r="GR27" s="46">
        <v>2</v>
      </c>
      <c r="GS27" s="416"/>
      <c r="GT27" s="663"/>
      <c r="GU27" s="599"/>
      <c r="GV27" s="599"/>
      <c r="GW27" s="17">
        <f>ROUND((GT27*0.4+GU27*0.6),1)</f>
        <v>0</v>
      </c>
      <c r="GX27" s="18">
        <f>ROUND(MAX((GT27*0.4+GU27*0.6),(GT27*0.4+GV27*0.6)),1)</f>
        <v>0</v>
      </c>
      <c r="GY27" s="18"/>
      <c r="GZ27" s="22" t="str">
        <f>IF(GX27&gt;=8.5,"A",IF(GX27&gt;=8,"B+",IF(GX27&gt;=7,"B",IF(GX27&gt;=6.5,"C+",IF(GX27&gt;=5.5,"C",IF(GX27&gt;=5,"D+",IF(GX27&gt;=4,"D","F")))))))</f>
        <v>F</v>
      </c>
      <c r="HA27" s="20">
        <f>IF(GZ27="A",4,IF(GZ27="B+",3.5,IF(GZ27="B",3,IF(GZ27="C+",2.5,IF(GZ27="C",2,IF(GZ27="D+",1.5,IF(GZ27="D",1,0)))))))</f>
        <v>0</v>
      </c>
      <c r="HB27" s="20" t="str">
        <f>TEXT(HA27,"0.0")</f>
        <v>0.0</v>
      </c>
      <c r="HC27" s="46">
        <v>2</v>
      </c>
      <c r="HD27" s="416"/>
      <c r="HE27" s="419">
        <v>1.2</v>
      </c>
      <c r="HF27" s="599"/>
      <c r="HG27" s="599"/>
      <c r="HH27" s="17">
        <f>ROUND((HE27*0.4+HF27*0.6),1)</f>
        <v>0.5</v>
      </c>
      <c r="HI27" s="18">
        <f>ROUND(MAX((HE27*0.4+HF27*0.6),(HE27*0.4+HG27*0.6)),1)</f>
        <v>0.5</v>
      </c>
      <c r="HJ27" s="18"/>
      <c r="HK27" s="22" t="str">
        <f>IF(HI27&gt;=8.5,"A",IF(HI27&gt;=8,"B+",IF(HI27&gt;=7,"B",IF(HI27&gt;=6.5,"C+",IF(HI27&gt;=5.5,"C",IF(HI27&gt;=5,"D+",IF(HI27&gt;=4,"D","F")))))))</f>
        <v>F</v>
      </c>
      <c r="HL27" s="20">
        <f>IF(HK27="A",4,IF(HK27="B+",3.5,IF(HK27="B",3,IF(HK27="C+",2.5,IF(HK27="C",2,IF(HK27="D+",1.5,IF(HK27="D",1,0)))))))</f>
        <v>0</v>
      </c>
      <c r="HM27" s="20" t="str">
        <f>TEXT(HL27,"0.0")</f>
        <v>0.0</v>
      </c>
      <c r="HN27" s="46">
        <v>3</v>
      </c>
      <c r="HO27" s="416"/>
      <c r="HP27" s="419">
        <v>0</v>
      </c>
      <c r="HQ27" s="599"/>
      <c r="HR27" s="599"/>
      <c r="HS27" s="17">
        <f>ROUND((HP27*0.4+HQ27*0.6),1)</f>
        <v>0</v>
      </c>
      <c r="HT27" s="18">
        <f>ROUND(MAX((HP27*0.4+HQ27*0.6),(HP27*0.4+HR27*0.6)),1)</f>
        <v>0</v>
      </c>
      <c r="HU27" s="18"/>
      <c r="HV27" s="22" t="str">
        <f>IF(HT27&gt;=8.5,"A",IF(HT27&gt;=8,"B+",IF(HT27&gt;=7,"B",IF(HT27&gt;=6.5,"C+",IF(HT27&gt;=5.5,"C",IF(HT27&gt;=5,"D+",IF(HT27&gt;=4,"D","F")))))))</f>
        <v>F</v>
      </c>
      <c r="HW27" s="20">
        <f>IF(HV27="A",4,IF(HV27="B+",3.5,IF(HV27="B",3,IF(HV27="C+",2.5,IF(HV27="C",2,IF(HV27="D+",1.5,IF(HV27="D",1,0)))))))</f>
        <v>0</v>
      </c>
      <c r="HX27" s="20" t="str">
        <f>TEXT(HW27,"0.0")</f>
        <v>0.0</v>
      </c>
      <c r="HY27" s="46">
        <v>2</v>
      </c>
      <c r="HZ27" s="416"/>
      <c r="IA27" s="419">
        <v>0</v>
      </c>
      <c r="IB27" s="599"/>
      <c r="IC27" s="599"/>
      <c r="ID27" s="17">
        <f>ROUND((IA27*0.4+IB27*0.6),1)</f>
        <v>0</v>
      </c>
      <c r="IE27" s="18">
        <f>ROUND(MAX((IA27*0.4+IB27*0.6),(IA27*0.4+IC27*0.6)),1)</f>
        <v>0</v>
      </c>
      <c r="IF27" s="18"/>
      <c r="IG27" s="22" t="str">
        <f>IF(IE27&gt;=8.5,"A",IF(IE27&gt;=8,"B+",IF(IE27&gt;=7,"B",IF(IE27&gt;=6.5,"C+",IF(IE27&gt;=5.5,"C",IF(IE27&gt;=5,"D+",IF(IE27&gt;=4,"D","F")))))))</f>
        <v>F</v>
      </c>
      <c r="IH27" s="20">
        <f>IF(IG27="A",4,IF(IG27="B+",3.5,IF(IG27="B",3,IF(IG27="C+",2.5,IF(IG27="C",2,IF(IG27="D+",1.5,IF(IG27="D",1,0)))))))</f>
        <v>0</v>
      </c>
      <c r="II27" s="20" t="str">
        <f>TEXT(IH27,"0.0")</f>
        <v>0.0</v>
      </c>
      <c r="IJ27" s="46">
        <v>3</v>
      </c>
      <c r="IK27" s="416"/>
      <c r="IL27" s="417">
        <v>5</v>
      </c>
      <c r="IM27" s="673"/>
      <c r="IN27" s="599"/>
      <c r="IO27" s="17">
        <f>ROUND((IL27*0.4+IM27*0.6),1)</f>
        <v>2</v>
      </c>
      <c r="IP27" s="18">
        <f>ROUND(MAX((IL27*0.4+IM27*0.6),(IL27*0.4+IN27*0.6)),1)</f>
        <v>2</v>
      </c>
      <c r="IQ27" s="18"/>
      <c r="IR27" s="22" t="str">
        <f>IF(IP27&gt;=8.5,"A",IF(IP27&gt;=8,"B+",IF(IP27&gt;=7,"B",IF(IP27&gt;=6.5,"C+",IF(IP27&gt;=5.5,"C",IF(IP27&gt;=5,"D+",IF(IP27&gt;=4,"D","F")))))))</f>
        <v>F</v>
      </c>
      <c r="IS27" s="20">
        <f>IF(IR27="A",4,IF(IR27="B+",3.5,IF(IR27="B",3,IF(IR27="C+",2.5,IF(IR27="C",2,IF(IR27="D+",1.5,IF(IR27="D",1,0)))))))</f>
        <v>0</v>
      </c>
      <c r="IT27" s="20" t="str">
        <f>TEXT(IS27,"0.0")</f>
        <v>0.0</v>
      </c>
      <c r="IU27" s="46">
        <v>1</v>
      </c>
      <c r="IV27" s="416"/>
      <c r="IW27" s="1164"/>
      <c r="IX27" s="1164"/>
      <c r="IY27" s="1164"/>
      <c r="IZ27" s="1164"/>
      <c r="JA27" s="1164"/>
      <c r="JB27" s="1164"/>
      <c r="JC27" s="585"/>
      <c r="JD27" s="65"/>
      <c r="JE27" s="65"/>
      <c r="JF27" s="17">
        <f t="shared" ref="JF27:JF32" si="813">ROUND((JC27*0.4+JD27*0.6),1)</f>
        <v>0</v>
      </c>
      <c r="JG27" s="18">
        <f t="shared" ref="JG27:JG32" si="814">ROUND(MAX((JC27*0.4+JD27*0.6),(JC27*0.4+JE27*0.6)),1)</f>
        <v>0</v>
      </c>
      <c r="JH27" s="18"/>
      <c r="JI27" s="22" t="str">
        <f t="shared" ref="JI27:JI32" si="815">IF(JG27&gt;=8.5,"A",IF(JG27&gt;=8,"B+",IF(JG27&gt;=7,"B",IF(JG27&gt;=6.5,"C+",IF(JG27&gt;=5.5,"C",IF(JG27&gt;=5,"D+",IF(JG27&gt;=4,"D","F")))))))</f>
        <v>F</v>
      </c>
      <c r="JJ27" s="20">
        <f t="shared" ref="JJ27:JJ32" si="816">IF(JI27="A",4,IF(JI27="B+",3.5,IF(JI27="B",3,IF(JI27="C+",2.5,IF(JI27="C",2,IF(JI27="D+",1.5,IF(JI27="D",1,0)))))))</f>
        <v>0</v>
      </c>
      <c r="JK27" s="20" t="str">
        <f t="shared" ref="JK27:JK32" si="817">TEXT(JJ27,"0.0")</f>
        <v>0.0</v>
      </c>
      <c r="JL27" s="46">
        <v>2</v>
      </c>
      <c r="JM27" s="416"/>
      <c r="JN27" s="419">
        <v>0</v>
      </c>
      <c r="JO27" s="337"/>
      <c r="JP27" s="337"/>
      <c r="JQ27" s="17">
        <f>ROUND((JN27*0.4+JO27*0.6),1)</f>
        <v>0</v>
      </c>
      <c r="JR27" s="18">
        <f>ROUND(MAX((JN27*0.4+JO27*0.6),(JN27*0.4+JP27*0.6)),1)</f>
        <v>0</v>
      </c>
      <c r="JS27" s="18"/>
      <c r="JT27" s="22" t="str">
        <f>IF(JR27&gt;=8.5,"A",IF(JR27&gt;=8,"B+",IF(JR27&gt;=7,"B",IF(JR27&gt;=6.5,"C+",IF(JR27&gt;=5.5,"C",IF(JR27&gt;=5,"D+",IF(JR27&gt;=4,"D","F")))))))</f>
        <v>F</v>
      </c>
      <c r="JU27" s="20">
        <f>IF(JT27="A",4,IF(JT27="B+",3.5,IF(JT27="B",3,IF(JT27="C+",2.5,IF(JT27="C",2,IF(JT27="D+",1.5,IF(JT27="D",1,0)))))))</f>
        <v>0</v>
      </c>
      <c r="JV27" s="20" t="str">
        <f>TEXT(JU27,"0.0")</f>
        <v>0.0</v>
      </c>
      <c r="JW27" s="46">
        <v>1</v>
      </c>
      <c r="JX27" s="416"/>
      <c r="JY27" s="1164"/>
      <c r="JZ27" s="1164"/>
      <c r="KA27" s="1164"/>
      <c r="KB27" s="1164"/>
      <c r="KC27" s="1164"/>
      <c r="KD27" s="1164"/>
      <c r="KE27" s="515">
        <f>FK27+FV27+GG27+GR27+HC27+HN27+HY27+IJ27+IU27+JL27+JW27</f>
        <v>24</v>
      </c>
      <c r="KF27" s="35">
        <f>(FI27*FK27+FT27*FV27+GE27*GG27+GP27*GR27+HA27*HC27+HL27*HN27+HW27*HY27+IH27*IJ27+IS27*IU27+JJ27*JL27+JU27*JW27)/KE27</f>
        <v>0</v>
      </c>
      <c r="KG27" s="36" t="str">
        <f>TEXT(KF27,"0.00")</f>
        <v>0.00</v>
      </c>
      <c r="KH27" s="334" t="str">
        <f>IF(AND(KF27&lt;1),"Cảnh báo KQHT","Lên lớp")</f>
        <v>Cảnh báo KQHT</v>
      </c>
      <c r="KI27" s="501">
        <f>BU27+EQ27+KE27</f>
        <v>57</v>
      </c>
      <c r="KJ27" s="690">
        <f>(BU27*BV27+EQ27*ER27+KF27*KE27)/KI27</f>
        <v>0.39473684210526316</v>
      </c>
      <c r="KK27" s="36" t="str">
        <f>TEXT(KJ27,"0.00")</f>
        <v>0.39</v>
      </c>
      <c r="KL27" s="290">
        <f>FL27+FW27+GH27+GS27+HD27+HO27+HZ27+IK27+IV27+JM27+JX27</f>
        <v>0</v>
      </c>
      <c r="KM27" s="291" t="e">
        <f xml:space="preserve"> (FI27*FL27+FT27*FW27+GE27*GH27+GP27*GS27+HA27*HD27+HL27*HO27+HW27*HZ27+IH27*IK27+IS27*IV27+JJ27*JM27+JU27*JX27)/KL27</f>
        <v>#DIV/0!</v>
      </c>
      <c r="KN27" s="679">
        <f>EX27+KL27</f>
        <v>12</v>
      </c>
      <c r="KO27" s="680" t="e">
        <f xml:space="preserve"> (EX27*EY27+KM27*KL27)/KN27</f>
        <v>#DIV/0!</v>
      </c>
      <c r="KP27" s="37" t="e">
        <f>IF(AND(KO27&lt;1.4),"Cảnh báo KQHT","Lên lớp")</f>
        <v>#DIV/0!</v>
      </c>
      <c r="KQ27" s="94" t="s">
        <v>652</v>
      </c>
      <c r="KR27" s="417"/>
      <c r="KS27" s="65"/>
      <c r="KT27" s="65"/>
      <c r="KU27" s="17">
        <f>ROUND((KR27*0.4+KS27*0.6),1)</f>
        <v>0</v>
      </c>
      <c r="KV27" s="18">
        <f>ROUND(MAX((KR27*0.4+KS27*0.6),(KR27*0.4+KT27*0.6)),1)</f>
        <v>0</v>
      </c>
      <c r="KW27" s="18"/>
      <c r="KX27" s="22" t="str">
        <f>IF(KV27&gt;=8.5,"A",IF(KV27&gt;=8,"B+",IF(KV27&gt;=7,"B",IF(KV27&gt;=6.5,"C+",IF(KV27&gt;=5.5,"C",IF(KV27&gt;=5,"D+",IF(KV27&gt;=4,"D","F")))))))</f>
        <v>F</v>
      </c>
      <c r="KY27" s="20">
        <f>IF(KX27="A",4,IF(KX27="B+",3.5,IF(KX27="B",3,IF(KX27="C+",2.5,IF(KX27="C",2,IF(KX27="D+",1.5,IF(KX27="D",1,0)))))))</f>
        <v>0</v>
      </c>
      <c r="KZ27" s="20" t="str">
        <f>TEXT(KY27,"0.0")</f>
        <v>0.0</v>
      </c>
      <c r="LA27" s="491"/>
      <c r="LB27" s="416"/>
      <c r="LC27" s="417"/>
      <c r="LD27" s="65"/>
      <c r="LE27" s="65"/>
      <c r="LF27" s="17">
        <f>ROUND((LC27*0.4+LD27*0.6),1)</f>
        <v>0</v>
      </c>
      <c r="LG27" s="18">
        <f>ROUND(MAX((LC27*0.4+LD27*0.6),(LC27*0.4+LE27*0.6)),1)</f>
        <v>0</v>
      </c>
      <c r="LH27" s="18"/>
      <c r="LI27" s="22" t="str">
        <f>IF(LG27&gt;=8.5,"A",IF(LG27&gt;=8,"B+",IF(LG27&gt;=7,"B",IF(LG27&gt;=6.5,"C+",IF(LG27&gt;=5.5,"C",IF(LG27&gt;=5,"D+",IF(LG27&gt;=4,"D","F")))))))</f>
        <v>F</v>
      </c>
      <c r="LJ27" s="20">
        <f>IF(LI27="A",4,IF(LI27="B+",3.5,IF(LI27="B",3,IF(LI27="C+",2.5,IF(LI27="C",2,IF(LI27="D+",1.5,IF(LI27="D",1,0)))))))</f>
        <v>0</v>
      </c>
      <c r="LK27" s="20" t="str">
        <f>TEXT(LJ27,"0.0")</f>
        <v>0.0</v>
      </c>
      <c r="LL27" s="491"/>
      <c r="LM27" s="95"/>
      <c r="LN27" s="95"/>
      <c r="LO27" s="95"/>
      <c r="LP27" s="95"/>
      <c r="LQ27" s="95"/>
      <c r="LR27" s="95"/>
      <c r="LS27" s="95"/>
      <c r="LT27" s="169">
        <v>0</v>
      </c>
      <c r="LU27" s="65"/>
      <c r="LV27" s="65"/>
      <c r="LW27" s="17">
        <f>ROUND((LT27*0.4+LU27*0.6),1)</f>
        <v>0</v>
      </c>
      <c r="LX27" s="18">
        <f>ROUND(MAX((LT27*0.4+LU27*0.6),(LT27*0.4+LV27*0.6)),1)</f>
        <v>0</v>
      </c>
      <c r="LY27" s="18"/>
      <c r="LZ27" s="22" t="str">
        <f>IF(LX27&gt;=8.5,"A",IF(LX27&gt;=8,"B+",IF(LX27&gt;=7,"B",IF(LX27&gt;=6.5,"C+",IF(LX27&gt;=5.5,"C",IF(LX27&gt;=5,"D+",IF(LX27&gt;=4,"D","F")))))))</f>
        <v>F</v>
      </c>
      <c r="MA27" s="20">
        <f>IF(LZ27="A",4,IF(LZ27="B+",3.5,IF(LZ27="B",3,IF(LZ27="C+",2.5,IF(LZ27="C",2,IF(LZ27="D+",1.5,IF(LZ27="D",1,0)))))))</f>
        <v>0</v>
      </c>
      <c r="MB27" s="20" t="str">
        <f>TEXT(MA27,"0.0")</f>
        <v>0.0</v>
      </c>
      <c r="MC27" s="491"/>
      <c r="MD27" s="416"/>
      <c r="ME27" s="417"/>
      <c r="MF27" s="65"/>
      <c r="MG27" s="65"/>
      <c r="MH27" s="17">
        <f>ROUND((ME27*0.4+MF27*0.6),1)</f>
        <v>0</v>
      </c>
      <c r="MI27" s="18">
        <f>ROUND(MAX((ME27*0.4+MF27*0.6),(ME27*0.4+MG27*0.6)),1)</f>
        <v>0</v>
      </c>
      <c r="MJ27" s="18"/>
      <c r="MK27" s="22" t="str">
        <f>IF(MI27&gt;=8.5,"A",IF(MI27&gt;=8,"B+",IF(MI27&gt;=7,"B",IF(MI27&gt;=6.5,"C+",IF(MI27&gt;=5.5,"C",IF(MI27&gt;=5,"D+",IF(MI27&gt;=4,"D","F")))))))</f>
        <v>F</v>
      </c>
      <c r="ML27" s="20">
        <f>IF(MK27="A",4,IF(MK27="B+",3.5,IF(MK27="B",3,IF(MK27="C+",2.5,IF(MK27="C",2,IF(MK27="D+",1.5,IF(MK27="D",1,0)))))))</f>
        <v>0</v>
      </c>
      <c r="MM27" s="20" t="str">
        <f>TEXT(ML27,"0.0")</f>
        <v>0.0</v>
      </c>
      <c r="MN27" s="743"/>
      <c r="MO27" s="416"/>
      <c r="MP27" s="660"/>
      <c r="MQ27" s="65"/>
      <c r="MR27" s="65"/>
      <c r="MS27" s="17">
        <f>ROUND((MP27*0.4+MQ27*0.6),1)</f>
        <v>0</v>
      </c>
      <c r="MT27" s="18">
        <f>ROUND(MAX((MP27*0.4+MQ27*0.6),(MP27*0.4+MR27*0.6)),1)</f>
        <v>0</v>
      </c>
      <c r="MU27" s="18"/>
      <c r="MV27" s="22" t="str">
        <f>IF(MT27&gt;=8.5,"A",IF(MT27&gt;=8,"B+",IF(MT27&gt;=7,"B",IF(MT27&gt;=6.5,"C+",IF(MT27&gt;=5.5,"C",IF(MT27&gt;=5,"D+",IF(MT27&gt;=4,"D","F")))))))</f>
        <v>F</v>
      </c>
      <c r="MW27" s="20">
        <f>IF(MV27="A",4,IF(MV27="B+",3.5,IF(MV27="B",3,IF(MV27="C+",2.5,IF(MV27="C",2,IF(MV27="D+",1.5,IF(MV27="D",1,0)))))))</f>
        <v>0</v>
      </c>
      <c r="MX27" s="20" t="str">
        <f>TEXT(MW27,"0.0")</f>
        <v>0.0</v>
      </c>
      <c r="MY27" s="491"/>
      <c r="MZ27" s="416"/>
      <c r="NA27" s="417"/>
      <c r="NB27" s="65"/>
      <c r="NC27" s="65"/>
      <c r="ND27" s="17">
        <f>ROUND((NA27*0.4+NB27*0.6),1)</f>
        <v>0</v>
      </c>
      <c r="NE27" s="18">
        <f>ROUND(MAX((NA27*0.4+NB27*0.6),(NA27*0.4+NC27*0.6)),1)</f>
        <v>0</v>
      </c>
      <c r="NF27" s="18"/>
      <c r="NG27" s="22" t="str">
        <f>IF(NE27&gt;=8.5,"A",IF(NE27&gt;=8,"B+",IF(NE27&gt;=7,"B",IF(NE27&gt;=6.5,"C+",IF(NE27&gt;=5.5,"C",IF(NE27&gt;=5,"D+",IF(NE27&gt;=4,"D","F")))))))</f>
        <v>F</v>
      </c>
      <c r="NH27" s="20">
        <f>IF(NG27="A",4,IF(NG27="B+",3.5,IF(NG27="B",3,IF(NG27="C+",2.5,IF(NG27="C",2,IF(NG27="D+",1.5,IF(NG27="D",1,0)))))))</f>
        <v>0</v>
      </c>
      <c r="NI27" s="20" t="str">
        <f>TEXT(NH27,"0.0")</f>
        <v>0.0</v>
      </c>
      <c r="NJ27" s="491"/>
      <c r="NK27" s="416"/>
      <c r="NL27" s="1164"/>
      <c r="NM27" s="1164"/>
      <c r="NN27" s="1164"/>
      <c r="NO27" s="1164"/>
      <c r="NP27" s="1164"/>
      <c r="NQ27" s="1164"/>
      <c r="NR27" s="417"/>
      <c r="NS27" s="65"/>
      <c r="NT27" s="65"/>
      <c r="NU27" s="17">
        <f>ROUND((NR27*0.4+NS27*0.6),1)</f>
        <v>0</v>
      </c>
      <c r="NV27" s="18">
        <f>ROUND(MAX((NR27*0.4+NS27*0.6),(NR27*0.4+NT27*0.6)),1)</f>
        <v>0</v>
      </c>
      <c r="NW27" s="18"/>
      <c r="NX27" s="22" t="str">
        <f>IF(NV27&gt;=8.5,"A",IF(NV27&gt;=8,"B+",IF(NV27&gt;=7,"B",IF(NV27&gt;=6.5,"C+",IF(NV27&gt;=5.5,"C",IF(NV27&gt;=5,"D+",IF(NV27&gt;=4,"D","F")))))))</f>
        <v>F</v>
      </c>
      <c r="NY27" s="20">
        <f>IF(NX27="A",4,IF(NX27="B+",3.5,IF(NX27="B",3,IF(NX27="C+",2.5,IF(NX27="C",2,IF(NX27="D+",1.5,IF(NX27="D",1,0)))))))</f>
        <v>0</v>
      </c>
      <c r="NZ27" s="20" t="str">
        <f>TEXT(NY27,"0.0")</f>
        <v>0.0</v>
      </c>
      <c r="OA27" s="743"/>
      <c r="OB27" s="416"/>
      <c r="OC27" s="417"/>
      <c r="OD27" s="65"/>
      <c r="OE27" s="65"/>
      <c r="OF27" s="17">
        <f>ROUND((OC27*0.4+OD27*0.6),1)</f>
        <v>0</v>
      </c>
      <c r="OG27" s="18">
        <f>ROUND(MAX((OC27*0.4+OD27*0.6),(OC27*0.4+OE27*0.6)),1)</f>
        <v>0</v>
      </c>
      <c r="OH27" s="18"/>
      <c r="OI27" s="22" t="str">
        <f>IF(OG27&gt;=8.5,"A",IF(OG27&gt;=8,"B+",IF(OG27&gt;=7,"B",IF(OG27&gt;=6.5,"C+",IF(OG27&gt;=5.5,"C",IF(OG27&gt;=5,"D+",IF(OG27&gt;=4,"D","F")))))))</f>
        <v>F</v>
      </c>
      <c r="OJ27" s="20">
        <f>IF(OI27="A",4,IF(OI27="B+",3.5,IF(OI27="B",3,IF(OI27="C+",2.5,IF(OI27="C",2,IF(OI27="D+",1.5,IF(OI27="D",1,0)))))))</f>
        <v>0</v>
      </c>
      <c r="OK27" s="20" t="str">
        <f>TEXT(OJ27,"0.0")</f>
        <v>0.0</v>
      </c>
      <c r="OL27" s="491"/>
      <c r="OM27" s="416"/>
      <c r="ON27" s="1164"/>
      <c r="OO27" s="1164"/>
      <c r="OP27" s="1164"/>
      <c r="OQ27" s="1164"/>
      <c r="OR27" s="1164"/>
      <c r="OS27" s="1164"/>
      <c r="OT27" s="515">
        <f>LA27+LL27+MC27+MN27+MY27+NJ27+OA27+OL27</f>
        <v>0</v>
      </c>
      <c r="OU27" s="35" t="e">
        <f>(KY27*LA27+LJ27*LL27+MA27*MC27+ML27*MN27+MW27*MY27+NH27*NJ27+NY27*OA27+OJ27*OL27)/OT27</f>
        <v>#DIV/0!</v>
      </c>
      <c r="OV27" s="36" t="e">
        <f>TEXT(OU27,"0.00")</f>
        <v>#DIV/0!</v>
      </c>
      <c r="OW27" s="65" t="e">
        <f>IF(AND(OU27&lt;1),"Cảnh báo KQHT","Lên lớp")</f>
        <v>#DIV/0!</v>
      </c>
      <c r="OX27" s="501">
        <f>KI27+OT27</f>
        <v>57</v>
      </c>
      <c r="OY27" s="35" t="e">
        <f>(BU27*BV27+EQ27*ER27+KE27*KF27+OU27*OT27)/OX27</f>
        <v>#DIV/0!</v>
      </c>
      <c r="OZ27" s="36" t="e">
        <f>TEXT(OY27,"0.00")</f>
        <v>#DIV/0!</v>
      </c>
      <c r="PA27" s="799">
        <f>LB27+LM27+MD27+MO27+MZ27+NK27+OB27+OM27</f>
        <v>0</v>
      </c>
      <c r="PB27" s="800" t="e">
        <f xml:space="preserve"> (KY27*LB27+LJ27*LM27+MA27*MD27+ML27*MO27+MW27*MZ27+NH27*NK27+NY27*OB27+OJ27*OM27)/PA27</f>
        <v>#DIV/0!</v>
      </c>
      <c r="PC27" s="801">
        <f>KN27+PA27</f>
        <v>12</v>
      </c>
      <c r="PD27" s="801"/>
      <c r="PE27" s="802" t="e">
        <f xml:space="preserve"> (KN27*KO27+PB27*PA27)/PC27</f>
        <v>#DIV/0!</v>
      </c>
      <c r="PF27" s="65" t="e">
        <f>IF(AND(PE27&lt;1.4),"Cảnh báo KQHT","Lên lớp")</f>
        <v>#DIV/0!</v>
      </c>
      <c r="PG27" s="947"/>
    </row>
    <row r="28" spans="1:532" s="342" customFormat="1" ht="18" customHeight="1">
      <c r="A28" s="49">
        <v>22</v>
      </c>
      <c r="B28" s="819" t="s">
        <v>251</v>
      </c>
      <c r="C28" s="820" t="s">
        <v>470</v>
      </c>
      <c r="D28" s="821" t="s">
        <v>471</v>
      </c>
      <c r="E28" s="822" t="s">
        <v>11</v>
      </c>
      <c r="F28" s="759" t="s">
        <v>1125</v>
      </c>
      <c r="G28" s="591" t="s">
        <v>472</v>
      </c>
      <c r="H28" s="463" t="s">
        <v>8</v>
      </c>
      <c r="I28" s="761" t="s">
        <v>473</v>
      </c>
      <c r="J28" s="910">
        <v>5.8</v>
      </c>
      <c r="K28" s="1049"/>
      <c r="L28" s="850" t="str">
        <f t="shared" si="743"/>
        <v>C</v>
      </c>
      <c r="M28" s="851">
        <f t="shared" si="744"/>
        <v>2</v>
      </c>
      <c r="N28" s="911">
        <v>6</v>
      </c>
      <c r="O28" s="911"/>
      <c r="P28" s="465" t="str">
        <f>IF(N28&gt;=8.5,"A",IF(N28&gt;=8,"B+",IF(N28&gt;=7,"B",IF(N28&gt;=6.5,"C+",IF(N28&gt;=5.5,"C",IF(N28&gt;=5,"D+",IF(N28&gt;=4,"D","F")))))))</f>
        <v>C</v>
      </c>
      <c r="Q28" s="466">
        <f>IF(P28="A",4,IF(P28="B+",3.5,IF(P28="B",3,IF(P28="C+",2.5,IF(P28="C",2,IF(P28="D+",1.5,IF(P28="D",1,0)))))))</f>
        <v>2</v>
      </c>
      <c r="R28" s="906">
        <v>5.7</v>
      </c>
      <c r="S28" s="590">
        <v>6</v>
      </c>
      <c r="T28" s="848"/>
      <c r="U28" s="849">
        <f t="shared" si="745"/>
        <v>5.9</v>
      </c>
      <c r="V28" s="814">
        <f t="shared" si="746"/>
        <v>5.9</v>
      </c>
      <c r="W28" s="814"/>
      <c r="X28" s="850" t="str">
        <f t="shared" si="747"/>
        <v>C</v>
      </c>
      <c r="Y28" s="912">
        <f t="shared" si="748"/>
        <v>2</v>
      </c>
      <c r="Z28" s="851" t="str">
        <f t="shared" si="749"/>
        <v>2.0</v>
      </c>
      <c r="AA28" s="913">
        <v>2</v>
      </c>
      <c r="AB28" s="713">
        <v>2</v>
      </c>
      <c r="AC28" s="906">
        <v>6.5</v>
      </c>
      <c r="AD28" s="590">
        <v>3</v>
      </c>
      <c r="AE28" s="848"/>
      <c r="AF28" s="849">
        <f t="shared" si="750"/>
        <v>4.4000000000000004</v>
      </c>
      <c r="AG28" s="814">
        <f t="shared" si="751"/>
        <v>4.4000000000000004</v>
      </c>
      <c r="AH28" s="814"/>
      <c r="AI28" s="850" t="str">
        <f t="shared" si="752"/>
        <v>D</v>
      </c>
      <c r="AJ28" s="851">
        <f t="shared" si="753"/>
        <v>1</v>
      </c>
      <c r="AK28" s="851" t="str">
        <f t="shared" si="754"/>
        <v>1.0</v>
      </c>
      <c r="AL28" s="712">
        <v>3</v>
      </c>
      <c r="AM28" s="713">
        <v>3</v>
      </c>
      <c r="AN28" s="908">
        <v>4.3</v>
      </c>
      <c r="AO28" s="590"/>
      <c r="AP28" s="848"/>
      <c r="AQ28" s="849">
        <f t="shared" si="755"/>
        <v>1.7</v>
      </c>
      <c r="AR28" s="814">
        <f t="shared" si="756"/>
        <v>1.7</v>
      </c>
      <c r="AS28" s="814"/>
      <c r="AT28" s="850" t="str">
        <f t="shared" si="757"/>
        <v>F</v>
      </c>
      <c r="AU28" s="851">
        <f t="shared" si="758"/>
        <v>0</v>
      </c>
      <c r="AV28" s="851" t="str">
        <f t="shared" si="759"/>
        <v>0.0</v>
      </c>
      <c r="AW28" s="712">
        <v>3</v>
      </c>
      <c r="AX28" s="909"/>
      <c r="AY28" s="906">
        <v>6.4</v>
      </c>
      <c r="AZ28" s="590">
        <v>5</v>
      </c>
      <c r="BA28" s="848"/>
      <c r="BB28" s="849">
        <f t="shared" si="760"/>
        <v>5.6</v>
      </c>
      <c r="BC28" s="814">
        <f t="shared" si="761"/>
        <v>5.6</v>
      </c>
      <c r="BD28" s="814"/>
      <c r="BE28" s="850" t="str">
        <f t="shared" si="762"/>
        <v>C</v>
      </c>
      <c r="BF28" s="851">
        <f t="shared" si="763"/>
        <v>2</v>
      </c>
      <c r="BG28" s="851" t="str">
        <f t="shared" si="764"/>
        <v>2.0</v>
      </c>
      <c r="BH28" s="712">
        <v>3</v>
      </c>
      <c r="BI28" s="713">
        <v>3</v>
      </c>
      <c r="BJ28" s="906">
        <v>7.6</v>
      </c>
      <c r="BK28" s="590">
        <v>7</v>
      </c>
      <c r="BL28" s="848"/>
      <c r="BM28" s="849">
        <f t="shared" si="765"/>
        <v>7.2</v>
      </c>
      <c r="BN28" s="814">
        <f t="shared" si="766"/>
        <v>7.2</v>
      </c>
      <c r="BO28" s="814"/>
      <c r="BP28" s="850" t="str">
        <f t="shared" si="767"/>
        <v>B</v>
      </c>
      <c r="BQ28" s="851">
        <f t="shared" si="768"/>
        <v>3</v>
      </c>
      <c r="BR28" s="851" t="str">
        <f t="shared" si="769"/>
        <v>3.0</v>
      </c>
      <c r="BS28" s="712">
        <v>5</v>
      </c>
      <c r="BT28" s="713">
        <v>5</v>
      </c>
      <c r="BU28" s="593">
        <f t="shared" si="770"/>
        <v>16</v>
      </c>
      <c r="BV28" s="190">
        <f t="shared" si="771"/>
        <v>1.75</v>
      </c>
      <c r="BW28" s="191" t="str">
        <f t="shared" si="772"/>
        <v>1.75</v>
      </c>
      <c r="BY28" s="594">
        <f t="shared" si="773"/>
        <v>13</v>
      </c>
      <c r="BZ28" s="595">
        <f t="shared" si="774"/>
        <v>2.1538461538461537</v>
      </c>
      <c r="CC28" s="870"/>
      <c r="CD28" s="878"/>
      <c r="CE28" s="848"/>
      <c r="CF28" s="849">
        <v>7.1</v>
      </c>
      <c r="CG28" s="814">
        <v>7.1</v>
      </c>
      <c r="CH28" s="814"/>
      <c r="CI28" s="850" t="str">
        <f>IF(CG28&gt;=8.5,"A",IF(CG28&gt;=8,"B+",IF(CG28&gt;=7,"B",IF(CG28&gt;=6.5,"C+",IF(CG28&gt;=5.5,"C",IF(CG28&gt;=5,"D+",IF(CG28&gt;=4,"D","F")))))))</f>
        <v>B</v>
      </c>
      <c r="CJ28" s="851">
        <f>IF(CI28="A",4,IF(CI28="B+",3.5,IF(CI28="B",3,IF(CI28="C+",2.5,IF(CI28="C",2,IF(CI28="D+",1.5,IF(CI28="D",1,0)))))))</f>
        <v>3</v>
      </c>
      <c r="CK28" s="851" t="str">
        <f>TEXT(CJ28,"0.0")</f>
        <v>3.0</v>
      </c>
      <c r="CL28" s="712">
        <v>2</v>
      </c>
      <c r="CM28" s="852">
        <v>2</v>
      </c>
      <c r="CN28" s="596">
        <v>0.7</v>
      </c>
      <c r="CO28" s="584"/>
      <c r="CP28" s="356"/>
      <c r="CQ28" s="849">
        <f t="shared" si="775"/>
        <v>0.3</v>
      </c>
      <c r="CR28" s="814">
        <f t="shared" si="776"/>
        <v>0.3</v>
      </c>
      <c r="CS28" s="814"/>
      <c r="CT28" s="850" t="str">
        <f t="shared" si="777"/>
        <v>F</v>
      </c>
      <c r="CU28" s="851">
        <f t="shared" si="778"/>
        <v>0</v>
      </c>
      <c r="CV28" s="851" t="str">
        <f t="shared" si="779"/>
        <v>0.0</v>
      </c>
      <c r="CW28" s="712">
        <v>4</v>
      </c>
      <c r="CX28" s="852"/>
      <c r="CY28" s="904">
        <v>0.5</v>
      </c>
      <c r="CZ28" s="905"/>
      <c r="DA28" s="590"/>
      <c r="DB28" s="849">
        <f t="shared" si="780"/>
        <v>0.2</v>
      </c>
      <c r="DC28" s="814">
        <f t="shared" si="781"/>
        <v>0.2</v>
      </c>
      <c r="DD28" s="814"/>
      <c r="DE28" s="850" t="str">
        <f t="shared" si="782"/>
        <v>F</v>
      </c>
      <c r="DF28" s="851">
        <f t="shared" si="783"/>
        <v>0</v>
      </c>
      <c r="DG28" s="851" t="str">
        <f t="shared" si="784"/>
        <v>0.0</v>
      </c>
      <c r="DH28" s="712">
        <v>3</v>
      </c>
      <c r="DI28" s="852"/>
      <c r="DJ28" s="847">
        <v>3.6</v>
      </c>
      <c r="DK28" s="590"/>
      <c r="DL28" s="848"/>
      <c r="DM28" s="849">
        <f t="shared" si="785"/>
        <v>1.4</v>
      </c>
      <c r="DN28" s="814">
        <f t="shared" si="786"/>
        <v>1.4</v>
      </c>
      <c r="DO28" s="814"/>
      <c r="DP28" s="850" t="str">
        <f t="shared" si="787"/>
        <v>F</v>
      </c>
      <c r="DQ28" s="851">
        <f t="shared" si="788"/>
        <v>0</v>
      </c>
      <c r="DR28" s="851" t="str">
        <f t="shared" si="789"/>
        <v>0.0</v>
      </c>
      <c r="DS28" s="712">
        <v>3</v>
      </c>
      <c r="DT28" s="852"/>
      <c r="DU28" s="857">
        <v>7.8</v>
      </c>
      <c r="DV28" s="858">
        <v>5</v>
      </c>
      <c r="DW28" s="590"/>
      <c r="DX28" s="849">
        <f t="shared" si="790"/>
        <v>6.1</v>
      </c>
      <c r="DY28" s="814">
        <f t="shared" si="791"/>
        <v>6.1</v>
      </c>
      <c r="DZ28" s="814"/>
      <c r="EA28" s="850" t="str">
        <f t="shared" si="792"/>
        <v>C</v>
      </c>
      <c r="EB28" s="851">
        <f t="shared" si="793"/>
        <v>2</v>
      </c>
      <c r="EC28" s="851" t="str">
        <f t="shared" si="794"/>
        <v>2.0</v>
      </c>
      <c r="ED28" s="712">
        <v>3</v>
      </c>
      <c r="EE28" s="852">
        <v>3</v>
      </c>
      <c r="EF28" s="859">
        <v>5.2</v>
      </c>
      <c r="EG28" s="860">
        <v>3</v>
      </c>
      <c r="EH28" s="861">
        <v>5</v>
      </c>
      <c r="EI28" s="849">
        <f t="shared" si="795"/>
        <v>3.9</v>
      </c>
      <c r="EJ28" s="814">
        <f t="shared" si="796"/>
        <v>5.0999999999999996</v>
      </c>
      <c r="EK28" s="814"/>
      <c r="EL28" s="850" t="str">
        <f t="shared" si="797"/>
        <v>D+</v>
      </c>
      <c r="EM28" s="851">
        <f t="shared" si="798"/>
        <v>1.5</v>
      </c>
      <c r="EN28" s="851" t="str">
        <f t="shared" si="799"/>
        <v>1.5</v>
      </c>
      <c r="EO28" s="862">
        <v>2</v>
      </c>
      <c r="EP28" s="852">
        <v>2</v>
      </c>
      <c r="EQ28" s="570">
        <f t="shared" si="800"/>
        <v>17</v>
      </c>
      <c r="ER28" s="190">
        <f t="shared" si="801"/>
        <v>0.88235294117647056</v>
      </c>
      <c r="ES28" s="191" t="str">
        <f t="shared" si="802"/>
        <v>0.88</v>
      </c>
      <c r="ET28" s="571" t="str">
        <f t="shared" si="803"/>
        <v>Cảnh báo KQHT</v>
      </c>
      <c r="EU28" s="572">
        <f t="shared" si="804"/>
        <v>33</v>
      </c>
      <c r="EV28" s="190">
        <f t="shared" si="805"/>
        <v>1.303030303030303</v>
      </c>
      <c r="EW28" s="191" t="str">
        <f t="shared" si="806"/>
        <v>1.30</v>
      </c>
      <c r="EX28" s="573">
        <f t="shared" si="807"/>
        <v>20</v>
      </c>
      <c r="EY28" s="574">
        <f t="shared" si="808"/>
        <v>2.15</v>
      </c>
      <c r="EZ28" s="575" t="str">
        <f t="shared" si="809"/>
        <v>Lên lớp</v>
      </c>
      <c r="FA28" s="533" t="s">
        <v>464</v>
      </c>
      <c r="FB28" s="863">
        <v>7</v>
      </c>
      <c r="FC28" s="864"/>
      <c r="FD28" s="865"/>
      <c r="FE28" s="866">
        <f t="shared" ref="FE28" si="818">ROUND((FB28*0.4+FC28*0.6),1)</f>
        <v>2.8</v>
      </c>
      <c r="FF28" s="867">
        <f t="shared" ref="FF28" si="819">ROUND(MAX((FB28*0.4+FC28*0.6),(FB28*0.4+FD28*0.6)),1)</f>
        <v>2.8</v>
      </c>
      <c r="FG28" s="867"/>
      <c r="FH28" s="465" t="str">
        <f t="shared" ref="FH28" si="820">IF(FF28&gt;=8.5,"A",IF(FF28&gt;=8,"B+",IF(FF28&gt;=7,"B",IF(FF28&gt;=6.5,"C+",IF(FF28&gt;=5.5,"C",IF(FF28&gt;=5,"D+",IF(FF28&gt;=4,"D","F")))))))</f>
        <v>F</v>
      </c>
      <c r="FI28" s="466">
        <f t="shared" ref="FI28" si="821">IF(FH28="A",4,IF(FH28="B+",3.5,IF(FH28="B",3,IF(FH28="C+",2.5,IF(FH28="C",2,IF(FH28="D+",1.5,IF(FH28="D",1,0)))))))</f>
        <v>0</v>
      </c>
      <c r="FJ28" s="466" t="str">
        <f t="shared" ref="FJ28" si="822">TEXT(FI28,"0.0")</f>
        <v>0.0</v>
      </c>
      <c r="FK28" s="517">
        <v>4</v>
      </c>
      <c r="FL28" s="868"/>
      <c r="FM28" s="916"/>
      <c r="FN28" s="590"/>
      <c r="FO28" s="590"/>
      <c r="FP28" s="917">
        <v>2.2000000000000002</v>
      </c>
      <c r="FQ28" s="917">
        <v>2.2000000000000002</v>
      </c>
      <c r="FR28" s="917"/>
      <c r="FS28" s="850" t="str">
        <f t="shared" si="810"/>
        <v>F</v>
      </c>
      <c r="FT28" s="851">
        <f t="shared" si="811"/>
        <v>0</v>
      </c>
      <c r="FU28" s="851" t="str">
        <f t="shared" si="812"/>
        <v>0.0</v>
      </c>
      <c r="FV28" s="712">
        <v>2</v>
      </c>
      <c r="FW28" s="852"/>
      <c r="FX28" s="870"/>
      <c r="FY28" s="590"/>
      <c r="FZ28" s="590"/>
      <c r="GA28" s="866">
        <f>ROUND((FX28*0.4+FY28*0.6),1)</f>
        <v>0</v>
      </c>
      <c r="GB28" s="867">
        <f>ROUND(MAX((FX28*0.4+FY28*0.6),(FX28*0.4+FZ28*0.6)),1)</f>
        <v>0</v>
      </c>
      <c r="GC28" s="867"/>
      <c r="GD28" s="465" t="str">
        <f>IF(GB28&gt;=8.5,"A",IF(GB28&gt;=8,"B+",IF(GB28&gt;=7,"B",IF(GB28&gt;=6.5,"C+",IF(GB28&gt;=5.5,"C",IF(GB28&gt;=5,"D+",IF(GB28&gt;=4,"D","F")))))))</f>
        <v>F</v>
      </c>
      <c r="GE28" s="466">
        <f>IF(GD28="A",4,IF(GD28="B+",3.5,IF(GD28="B",3,IF(GD28="C+",2.5,IF(GD28="C",2,IF(GD28="D+",1.5,IF(GD28="D",1,0)))))))</f>
        <v>0</v>
      </c>
      <c r="GF28" s="466" t="str">
        <f>TEXT(GE28,"0.0")</f>
        <v>0.0</v>
      </c>
      <c r="GG28" s="712"/>
      <c r="GH28" s="518"/>
      <c r="GI28" s="870">
        <v>6.7</v>
      </c>
      <c r="GJ28" s="871"/>
      <c r="GK28" s="872"/>
      <c r="GL28" s="866">
        <f>ROUND((GI28*0.4+GJ28*0.6),1)</f>
        <v>2.7</v>
      </c>
      <c r="GM28" s="867">
        <f>ROUND(MAX((GI28*0.4+GJ28*0.6),(GI28*0.4+GK28*0.6)),1)</f>
        <v>2.7</v>
      </c>
      <c r="GN28" s="867"/>
      <c r="GO28" s="465" t="str">
        <f>IF(GM28&gt;=8.5,"A",IF(GM28&gt;=8,"B+",IF(GM28&gt;=7,"B",IF(GM28&gt;=6.5,"C+",IF(GM28&gt;=5.5,"C",IF(GM28&gt;=5,"D+",IF(GM28&gt;=4,"D","F")))))))</f>
        <v>F</v>
      </c>
      <c r="GP28" s="466">
        <f>IF(GO28="A",4,IF(GO28="B+",3.5,IF(GO28="B",3,IF(GO28="C+",2.5,IF(GO28="C",2,IF(GO28="D+",1.5,IF(GO28="D",1,0)))))))</f>
        <v>0</v>
      </c>
      <c r="GQ28" s="466" t="str">
        <f>TEXT(GP28,"0.0")</f>
        <v>0.0</v>
      </c>
      <c r="GR28" s="517">
        <v>2</v>
      </c>
      <c r="GS28" s="518"/>
      <c r="GT28" s="873">
        <v>7</v>
      </c>
      <c r="GU28" s="871"/>
      <c r="GV28" s="872">
        <v>3</v>
      </c>
      <c r="GW28" s="866">
        <f>ROUND((GT28*0.4+GU28*0.6),1)</f>
        <v>2.8</v>
      </c>
      <c r="GX28" s="867">
        <f>ROUND(MAX((GT28*0.4+GU28*0.6),(GT28*0.4+GV28*0.6)),1)</f>
        <v>4.5999999999999996</v>
      </c>
      <c r="GY28" s="867"/>
      <c r="GZ28" s="465" t="str">
        <f>IF(GX28&gt;=8.5,"A",IF(GX28&gt;=8,"B+",IF(GX28&gt;=7,"B",IF(GX28&gt;=6.5,"C+",IF(GX28&gt;=5.5,"C",IF(GX28&gt;=5,"D+",IF(GX28&gt;=4,"D","F")))))))</f>
        <v>D</v>
      </c>
      <c r="HA28" s="466">
        <f>IF(GZ28="A",4,IF(GZ28="B+",3.5,IF(GZ28="B",3,IF(GZ28="C+",2.5,IF(GZ28="C",2,IF(GZ28="D+",1.5,IF(GZ28="D",1,0)))))))</f>
        <v>1</v>
      </c>
      <c r="HB28" s="466" t="str">
        <f>TEXT(HA28,"0.0")</f>
        <v>1.0</v>
      </c>
      <c r="HC28" s="517">
        <v>2</v>
      </c>
      <c r="HD28" s="518">
        <v>2</v>
      </c>
      <c r="HE28" s="870">
        <v>5.2</v>
      </c>
      <c r="HF28" s="872">
        <v>6</v>
      </c>
      <c r="HG28" s="872"/>
      <c r="HH28" s="866">
        <f>ROUND((HE28*0.4+HF28*0.6),1)</f>
        <v>5.7</v>
      </c>
      <c r="HI28" s="867">
        <f>ROUND(MAX((HE28*0.4+HF28*0.6),(HE28*0.4+HG28*0.6)),1)</f>
        <v>5.7</v>
      </c>
      <c r="HJ28" s="867"/>
      <c r="HK28" s="465" t="str">
        <f>IF(HI28&gt;=8.5,"A",IF(HI28&gt;=8,"B+",IF(HI28&gt;=7,"B",IF(HI28&gt;=6.5,"C+",IF(HI28&gt;=5.5,"C",IF(HI28&gt;=5,"D+",IF(HI28&gt;=4,"D","F")))))))</f>
        <v>C</v>
      </c>
      <c r="HL28" s="466">
        <f>IF(HK28="A",4,IF(HK28="B+",3.5,IF(HK28="B",3,IF(HK28="C+",2.5,IF(HK28="C",2,IF(HK28="D+",1.5,IF(HK28="D",1,0)))))))</f>
        <v>2</v>
      </c>
      <c r="HM28" s="466" t="str">
        <f>TEXT(HL28,"0.0")</f>
        <v>2.0</v>
      </c>
      <c r="HN28" s="517">
        <v>3</v>
      </c>
      <c r="HO28" s="518">
        <v>3</v>
      </c>
      <c r="HP28" s="870">
        <v>6.8</v>
      </c>
      <c r="HQ28" s="872">
        <v>6</v>
      </c>
      <c r="HR28" s="872"/>
      <c r="HS28" s="866">
        <f>ROUND((HP28*0.4+HQ28*0.6),1)</f>
        <v>6.3</v>
      </c>
      <c r="HT28" s="867">
        <f>ROUND(MAX((HP28*0.4+HQ28*0.6),(HP28*0.4+HR28*0.6)),1)</f>
        <v>6.3</v>
      </c>
      <c r="HU28" s="867"/>
      <c r="HV28" s="465" t="str">
        <f>IF(HT28&gt;=8.5,"A",IF(HT28&gt;=8,"B+",IF(HT28&gt;=7,"B",IF(HT28&gt;=6.5,"C+",IF(HT28&gt;=5.5,"C",IF(HT28&gt;=5,"D+",IF(HT28&gt;=4,"D","F")))))))</f>
        <v>C</v>
      </c>
      <c r="HW28" s="466">
        <f>IF(HV28="A",4,IF(HV28="B+",3.5,IF(HV28="B",3,IF(HV28="C+",2.5,IF(HV28="C",2,IF(HV28="D+",1.5,IF(HV28="D",1,0)))))))</f>
        <v>2</v>
      </c>
      <c r="HX28" s="466" t="str">
        <f>TEXT(HW28,"0.0")</f>
        <v>2.0</v>
      </c>
      <c r="HY28" s="517">
        <v>2</v>
      </c>
      <c r="HZ28" s="518">
        <v>2</v>
      </c>
      <c r="IA28" s="870">
        <v>5</v>
      </c>
      <c r="IB28" s="871"/>
      <c r="IC28" s="872"/>
      <c r="ID28" s="866">
        <f>ROUND((IA28*0.4+IB28*0.6),1)</f>
        <v>2</v>
      </c>
      <c r="IE28" s="867">
        <f>ROUND(MAX((IA28*0.4+IB28*0.6),(IA28*0.4+IC28*0.6)),1)</f>
        <v>2</v>
      </c>
      <c r="IF28" s="867"/>
      <c r="IG28" s="465" t="str">
        <f>IF(IE28&gt;=8.5,"A",IF(IE28&gt;=8,"B+",IF(IE28&gt;=7,"B",IF(IE28&gt;=6.5,"C+",IF(IE28&gt;=5.5,"C",IF(IE28&gt;=5,"D+",IF(IE28&gt;=4,"D","F")))))))</f>
        <v>F</v>
      </c>
      <c r="IH28" s="466">
        <f>IF(IG28="A",4,IF(IG28="B+",3.5,IF(IG28="B",3,IF(IG28="C+",2.5,IF(IG28="C",2,IF(IG28="D+",1.5,IF(IG28="D",1,0)))))))</f>
        <v>0</v>
      </c>
      <c r="II28" s="466" t="str">
        <f>TEXT(IH28,"0.0")</f>
        <v>0.0</v>
      </c>
      <c r="IJ28" s="517">
        <v>3</v>
      </c>
      <c r="IK28" s="518"/>
      <c r="IL28" s="870">
        <v>6.7</v>
      </c>
      <c r="IM28" s="876"/>
      <c r="IN28" s="871"/>
      <c r="IO28" s="866">
        <f>ROUND((IL28*0.4+IM28*0.6),1)</f>
        <v>2.7</v>
      </c>
      <c r="IP28" s="867">
        <f>ROUND(MAX((IL28*0.4+IM28*0.6),(IL28*0.4+IN28*0.6)),1)</f>
        <v>2.7</v>
      </c>
      <c r="IQ28" s="867"/>
      <c r="IR28" s="465" t="str">
        <f>IF(IP28&gt;=8.5,"A",IF(IP28&gt;=8,"B+",IF(IP28&gt;=7,"B",IF(IP28&gt;=6.5,"C+",IF(IP28&gt;=5.5,"C",IF(IP28&gt;=5,"D+",IF(IP28&gt;=4,"D","F")))))))</f>
        <v>F</v>
      </c>
      <c r="IS28" s="466">
        <f>IF(IR28="A",4,IF(IR28="B+",3.5,IF(IR28="B",3,IF(IR28="C+",2.5,IF(IR28="C",2,IF(IR28="D+",1.5,IF(IR28="D",1,0)))))))</f>
        <v>0</v>
      </c>
      <c r="IT28" s="466" t="str">
        <f>TEXT(IS28,"0.0")</f>
        <v>0.0</v>
      </c>
      <c r="IU28" s="517">
        <v>1</v>
      </c>
      <c r="IV28" s="518"/>
      <c r="IW28" s="367"/>
      <c r="IX28" s="367"/>
      <c r="IY28" s="367"/>
      <c r="IZ28" s="367"/>
      <c r="JA28" s="367"/>
      <c r="JB28" s="367"/>
      <c r="JC28" s="877"/>
      <c r="JD28" s="590"/>
      <c r="JE28" s="590"/>
      <c r="JF28" s="849">
        <f t="shared" si="813"/>
        <v>0</v>
      </c>
      <c r="JG28" s="814">
        <f t="shared" si="814"/>
        <v>0</v>
      </c>
      <c r="JH28" s="814"/>
      <c r="JI28" s="850" t="str">
        <f t="shared" si="815"/>
        <v>F</v>
      </c>
      <c r="JJ28" s="851">
        <f t="shared" si="816"/>
        <v>0</v>
      </c>
      <c r="JK28" s="851" t="str">
        <f t="shared" si="817"/>
        <v>0.0</v>
      </c>
      <c r="JL28" s="712"/>
      <c r="JM28" s="852"/>
      <c r="JN28" s="870"/>
      <c r="JO28" s="878"/>
      <c r="JP28" s="878"/>
      <c r="JQ28" s="866">
        <f>ROUND((JN28*0.4+JO28*0.6),1)</f>
        <v>0</v>
      </c>
      <c r="JR28" s="867">
        <f>ROUND(MAX((JN28*0.4+JO28*0.6),(JN28*0.4+JP28*0.6)),1)</f>
        <v>0</v>
      </c>
      <c r="JS28" s="867"/>
      <c r="JT28" s="465" t="str">
        <f>IF(JR28&gt;=8.5,"A",IF(JR28&gt;=8,"B+",IF(JR28&gt;=7,"B",IF(JR28&gt;=6.5,"C+",IF(JR28&gt;=5.5,"C",IF(JR28&gt;=5,"D+",IF(JR28&gt;=4,"D","F")))))))</f>
        <v>F</v>
      </c>
      <c r="JU28" s="466">
        <f>IF(JT28="A",4,IF(JT28="B+",3.5,IF(JT28="B",3,IF(JT28="C+",2.5,IF(JT28="C",2,IF(JT28="D+",1.5,IF(JT28="D",1,0)))))))</f>
        <v>0</v>
      </c>
      <c r="JV28" s="466" t="str">
        <f>TEXT(JU28,"0.0")</f>
        <v>0.0</v>
      </c>
      <c r="JW28" s="517"/>
      <c r="JX28" s="518"/>
      <c r="JY28" s="1169"/>
      <c r="JZ28" s="1169"/>
      <c r="KA28" s="1169"/>
      <c r="KB28" s="1169"/>
      <c r="KC28" s="1169"/>
      <c r="KD28" s="1169"/>
      <c r="KE28" s="515">
        <f>FK28+FV28+GG28+GR28+HC28+HN28+HY28+IJ28+IU28+JL28+JW28</f>
        <v>19</v>
      </c>
      <c r="KF28" s="35">
        <f>(FI28*FK28+FT28*FV28+GE28*GG28+GP28*GR28+HA28*HC28+HL28*HN28+HW28*HY28+IH28*IJ28+IS28*IU28+JJ28*JL28+JU28*JW28)/KE28</f>
        <v>0.63157894736842102</v>
      </c>
      <c r="KG28" s="36" t="str">
        <f>TEXT(KF28,"0.00")</f>
        <v>0.63</v>
      </c>
      <c r="KH28" s="334" t="str">
        <f>IF(AND(KF28&lt;1),"Cảnh báo KQHT","Lên lớp")</f>
        <v>Cảnh báo KQHT</v>
      </c>
      <c r="KI28" s="889">
        <f>BU28+EQ28+KE28</f>
        <v>52</v>
      </c>
      <c r="KJ28" s="890">
        <f>(BU28*BV28+EQ28*ER28+KF28*KE28)/KI28</f>
        <v>1.0576923076923077</v>
      </c>
      <c r="KK28" s="891" t="str">
        <f>TEXT(KJ28,"0.00")</f>
        <v>1.06</v>
      </c>
      <c r="KL28" s="892">
        <f>FL28+FW28+GH28+GS28+HD28+HO28+HZ28+IK28+IV28+JM28+JX28</f>
        <v>7</v>
      </c>
      <c r="KM28" s="893">
        <f xml:space="preserve"> (FI28*FL28+FT28*FW28+GE28*GH28+GP28*GS28+HA28*HD28+HL28*HO28+HW28*HZ28+IH28*IK28+IS28*IV28+JJ28*JM28+JU28*JX28)/KL28</f>
        <v>1.7142857142857142</v>
      </c>
      <c r="KN28" s="894">
        <f>EX28+KL28</f>
        <v>27</v>
      </c>
      <c r="KO28" s="895">
        <f xml:space="preserve"> (EX28*EY28+KM28*KL28)/KN28</f>
        <v>2.0370370370370372</v>
      </c>
      <c r="KP28" s="37" t="str">
        <f>IF(AND(KO28&lt;1.4),"Cảnh báo KQHT","Lên lớp")</f>
        <v>Lên lớp</v>
      </c>
      <c r="KQ28" s="730" t="s">
        <v>652</v>
      </c>
      <c r="KR28" s="417">
        <v>5.3</v>
      </c>
      <c r="KS28" s="462">
        <v>7</v>
      </c>
      <c r="KT28" s="826"/>
      <c r="KU28" s="866">
        <f t="shared" ref="KU28" si="823">ROUND((KR28*0.4+KS28*0.6),1)</f>
        <v>6.3</v>
      </c>
      <c r="KV28" s="867">
        <f t="shared" ref="KV28" si="824">ROUND(MAX((KR28*0.4+KS28*0.6),(KR28*0.4+KT28*0.6)),1)</f>
        <v>6.3</v>
      </c>
      <c r="KW28" s="867"/>
      <c r="KX28" s="465" t="str">
        <f t="shared" si="557"/>
        <v>C</v>
      </c>
      <c r="KY28" s="466">
        <f t="shared" si="558"/>
        <v>2</v>
      </c>
      <c r="KZ28" s="466" t="str">
        <f t="shared" si="559"/>
        <v>2.0</v>
      </c>
      <c r="LA28" s="517">
        <v>2</v>
      </c>
      <c r="LB28" s="518">
        <v>2</v>
      </c>
      <c r="LC28" s="470">
        <v>7.7</v>
      </c>
      <c r="LD28" s="462">
        <v>8</v>
      </c>
      <c r="LE28" s="826"/>
      <c r="LF28" s="866">
        <f>ROUND((LC28*0.4+LD28*0.6),1)</f>
        <v>7.9</v>
      </c>
      <c r="LG28" s="867">
        <f t="shared" ref="LG28" si="825">ROUND(MAX((LC28*0.4+LD28*0.6),(LC28*0.4+LE28*0.6)),1)</f>
        <v>7.9</v>
      </c>
      <c r="LH28" s="867"/>
      <c r="LI28" s="465" t="str">
        <f t="shared" ref="LI28" si="826">IF(LG28&gt;=8.5,"A",IF(LG28&gt;=8,"B+",IF(LG28&gt;=7,"B",IF(LG28&gt;=6.5,"C+",IF(LG28&gt;=5.5,"C",IF(LG28&gt;=5,"D+",IF(LG28&gt;=4,"D","F")))))))</f>
        <v>B</v>
      </c>
      <c r="LJ28" s="466">
        <f t="shared" ref="LJ28" si="827">IF(LI28="A",4,IF(LI28="B+",3.5,IF(LI28="B",3,IF(LI28="C+",2.5,IF(LI28="C",2,IF(LI28="D+",1.5,IF(LI28="D",1,0)))))))</f>
        <v>3</v>
      </c>
      <c r="LK28" s="466" t="str">
        <f t="shared" ref="LK28" si="828">TEXT(LJ28,"0.0")</f>
        <v>3.0</v>
      </c>
      <c r="LL28" s="517">
        <v>1</v>
      </c>
      <c r="LM28" s="879">
        <v>1</v>
      </c>
      <c r="LN28" s="367"/>
      <c r="LO28" s="367"/>
      <c r="LP28" s="367"/>
      <c r="LQ28" s="367"/>
      <c r="LR28" s="367"/>
      <c r="LS28" s="367"/>
      <c r="LT28" s="880">
        <v>8</v>
      </c>
      <c r="LU28" s="820">
        <v>5</v>
      </c>
      <c r="LV28" s="881"/>
      <c r="LW28" s="653">
        <f t="shared" si="565"/>
        <v>6.2</v>
      </c>
      <c r="LX28" s="654">
        <f t="shared" si="566"/>
        <v>6.2</v>
      </c>
      <c r="LY28" s="654"/>
      <c r="LZ28" s="655" t="str">
        <f t="shared" si="567"/>
        <v>C</v>
      </c>
      <c r="MA28" s="656">
        <f t="shared" si="568"/>
        <v>2</v>
      </c>
      <c r="MB28" s="656" t="str">
        <f t="shared" si="569"/>
        <v>2.0</v>
      </c>
      <c r="MC28" s="657">
        <v>2</v>
      </c>
      <c r="MD28" s="658">
        <v>2</v>
      </c>
      <c r="ME28" s="470">
        <v>7</v>
      </c>
      <c r="MF28" s="462">
        <v>9</v>
      </c>
      <c r="MG28" s="462"/>
      <c r="MH28" s="866">
        <f>ROUND((ME28*0.4+MF28*0.6),1)</f>
        <v>8.1999999999999993</v>
      </c>
      <c r="MI28" s="867">
        <f>ROUND(MAX((ME28*0.4+MF28*0.6),(ME28*0.4+MG28*0.6)),1)</f>
        <v>8.1999999999999993</v>
      </c>
      <c r="MJ28" s="867"/>
      <c r="MK28" s="465" t="str">
        <f>IF(MI28&gt;=8.5,"A",IF(MI28&gt;=8,"B+",IF(MI28&gt;=7,"B",IF(MI28&gt;=6.5,"C+",IF(MI28&gt;=5.5,"C",IF(MI28&gt;=5,"D+",IF(MI28&gt;=4,"D","F")))))))</f>
        <v>B+</v>
      </c>
      <c r="ML28" s="466">
        <f>IF(MK28="A",4,IF(MK28="B+",3.5,IF(MK28="B",3,IF(MK28="C+",2.5,IF(MK28="C",2,IF(MK28="D+",1.5,IF(MK28="D",1,0)))))))</f>
        <v>3.5</v>
      </c>
      <c r="MM28" s="466" t="str">
        <f>TEXT(ML28,"0.0")</f>
        <v>3.5</v>
      </c>
      <c r="MN28" s="517">
        <v>3</v>
      </c>
      <c r="MO28" s="518">
        <v>3</v>
      </c>
      <c r="MP28" s="882">
        <v>6.6</v>
      </c>
      <c r="MQ28" s="820">
        <v>7</v>
      </c>
      <c r="MR28" s="881"/>
      <c r="MS28" s="653">
        <f t="shared" ref="MS28" si="829">ROUND((MP28*0.4+MQ28*0.6),1)</f>
        <v>6.8</v>
      </c>
      <c r="MT28" s="654">
        <f t="shared" ref="MT28" si="830">ROUND(MAX((MP28*0.4+MQ28*0.6),(MP28*0.4+MR28*0.6)),1)</f>
        <v>6.8</v>
      </c>
      <c r="MU28" s="654"/>
      <c r="MV28" s="655" t="str">
        <f t="shared" ref="MV28" si="831">IF(MT28&gt;=8.5,"A",IF(MT28&gt;=8,"B+",IF(MT28&gt;=7,"B",IF(MT28&gt;=6.5,"C+",IF(MT28&gt;=5.5,"C",IF(MT28&gt;=5,"D+",IF(MT28&gt;=4,"D","F")))))))</f>
        <v>C+</v>
      </c>
      <c r="MW28" s="656">
        <f t="shared" ref="MW28" si="832">IF(MV28="A",4,IF(MV28="B+",3.5,IF(MV28="B",3,IF(MV28="C+",2.5,IF(MV28="C",2,IF(MV28="D+",1.5,IF(MV28="D",1,0)))))))</f>
        <v>2.5</v>
      </c>
      <c r="MX28" s="656" t="str">
        <f t="shared" ref="MX28" si="833">TEXT(MW28,"0.0")</f>
        <v>2.5</v>
      </c>
      <c r="MY28" s="657">
        <v>3</v>
      </c>
      <c r="MZ28" s="658">
        <v>3</v>
      </c>
      <c r="NA28" s="880">
        <v>5</v>
      </c>
      <c r="NB28" s="883"/>
      <c r="NC28" s="881"/>
      <c r="ND28" s="653">
        <f t="shared" si="580"/>
        <v>2</v>
      </c>
      <c r="NE28" s="654">
        <f t="shared" si="581"/>
        <v>2</v>
      </c>
      <c r="NF28" s="654"/>
      <c r="NG28" s="655" t="str">
        <f t="shared" si="582"/>
        <v>F</v>
      </c>
      <c r="NH28" s="656">
        <f t="shared" si="583"/>
        <v>0</v>
      </c>
      <c r="NI28" s="656" t="str">
        <f t="shared" si="584"/>
        <v>0.0</v>
      </c>
      <c r="NJ28" s="657">
        <v>1</v>
      </c>
      <c r="NK28" s="658"/>
      <c r="NL28" s="367"/>
      <c r="NM28" s="367"/>
      <c r="NN28" s="367"/>
      <c r="NO28" s="367"/>
      <c r="NP28" s="367"/>
      <c r="NQ28" s="367"/>
      <c r="NR28" s="470">
        <v>7.3</v>
      </c>
      <c r="NS28" s="462">
        <v>7</v>
      </c>
      <c r="NT28" s="462"/>
      <c r="NU28" s="866">
        <f>ROUND((NR28*0.4+NS28*0.6),1)</f>
        <v>7.1</v>
      </c>
      <c r="NV28" s="867">
        <f>ROUND(MAX((NR28*0.4+NS28*0.6),(NR28*0.4+NT28*0.6)),1)</f>
        <v>7.1</v>
      </c>
      <c r="NW28" s="867"/>
      <c r="NX28" s="465" t="str">
        <f>IF(NV28&gt;=8.5,"A",IF(NV28&gt;=8,"B+",IF(NV28&gt;=7,"B",IF(NV28&gt;=6.5,"C+",IF(NV28&gt;=5.5,"C",IF(NV28&gt;=5,"D+",IF(NV28&gt;=4,"D","F")))))))</f>
        <v>B</v>
      </c>
      <c r="NY28" s="466">
        <f>IF(NX28="A",4,IF(NX28="B+",3.5,IF(NX28="B",3,IF(NX28="C+",2.5,IF(NX28="C",2,IF(NX28="D+",1.5,IF(NX28="D",1,0)))))))</f>
        <v>3</v>
      </c>
      <c r="NZ28" s="466" t="str">
        <f>TEXT(NY28,"0.0")</f>
        <v>3.0</v>
      </c>
      <c r="OA28" s="517">
        <v>4</v>
      </c>
      <c r="OB28" s="518">
        <v>4</v>
      </c>
      <c r="OC28" s="470">
        <v>7.7</v>
      </c>
      <c r="OD28" s="462">
        <v>8</v>
      </c>
      <c r="OE28" s="826"/>
      <c r="OF28" s="866">
        <f t="shared" ref="OF28" si="834">ROUND((OC28*0.4+OD28*0.6),1)</f>
        <v>7.9</v>
      </c>
      <c r="OG28" s="867">
        <f t="shared" ref="OG28" si="835">ROUND(MAX((OC28*0.4+OD28*0.6),(OC28*0.4+OE28*0.6)),1)</f>
        <v>7.9</v>
      </c>
      <c r="OH28" s="867"/>
      <c r="OI28" s="465" t="str">
        <f t="shared" si="592"/>
        <v>B</v>
      </c>
      <c r="OJ28" s="466">
        <f t="shared" si="593"/>
        <v>3</v>
      </c>
      <c r="OK28" s="466" t="str">
        <f t="shared" si="594"/>
        <v>3.0</v>
      </c>
      <c r="OL28" s="517">
        <v>1</v>
      </c>
      <c r="OM28" s="518">
        <v>1</v>
      </c>
      <c r="ON28" s="367"/>
      <c r="OO28" s="367"/>
      <c r="OP28" s="367"/>
      <c r="OQ28" s="367"/>
      <c r="OR28" s="367"/>
      <c r="OS28" s="367"/>
    </row>
    <row r="29" spans="1:532" s="342" customFormat="1" ht="18.75" customHeight="1">
      <c r="A29" s="462">
        <v>5</v>
      </c>
      <c r="B29" s="463" t="s">
        <v>251</v>
      </c>
      <c r="C29" s="338" t="s">
        <v>465</v>
      </c>
      <c r="D29" s="464" t="s">
        <v>466</v>
      </c>
      <c r="E29" s="701" t="s">
        <v>29</v>
      </c>
      <c r="F29" s="339" t="s">
        <v>927</v>
      </c>
      <c r="G29" s="340" t="s">
        <v>467</v>
      </c>
      <c r="H29" s="341" t="s">
        <v>468</v>
      </c>
      <c r="I29" s="341" t="s">
        <v>469</v>
      </c>
      <c r="J29" s="349">
        <v>5.3</v>
      </c>
      <c r="K29" s="590"/>
      <c r="L29" s="465" t="str">
        <f t="shared" si="743"/>
        <v>D+</v>
      </c>
      <c r="M29" s="466">
        <f t="shared" si="744"/>
        <v>1.5</v>
      </c>
      <c r="N29" s="347">
        <v>7</v>
      </c>
      <c r="O29" s="347"/>
      <c r="P29" s="356"/>
      <c r="Q29" s="357"/>
      <c r="R29" s="346">
        <v>5</v>
      </c>
      <c r="S29" s="349">
        <v>8</v>
      </c>
      <c r="T29" s="356"/>
      <c r="U29" s="11">
        <f t="shared" si="745"/>
        <v>6.8</v>
      </c>
      <c r="V29" s="16">
        <f t="shared" si="746"/>
        <v>6.8</v>
      </c>
      <c r="W29" s="16"/>
      <c r="X29" s="179" t="str">
        <f t="shared" si="747"/>
        <v>C+</v>
      </c>
      <c r="Y29" s="358">
        <f t="shared" si="748"/>
        <v>2.5</v>
      </c>
      <c r="Z29" s="180" t="str">
        <f t="shared" si="749"/>
        <v>2.5</v>
      </c>
      <c r="AA29" s="359">
        <v>2</v>
      </c>
      <c r="AB29" s="186">
        <v>2</v>
      </c>
      <c r="AC29" s="346">
        <v>6</v>
      </c>
      <c r="AD29" s="349">
        <v>8</v>
      </c>
      <c r="AE29" s="356"/>
      <c r="AF29" s="11">
        <f t="shared" si="750"/>
        <v>7.2</v>
      </c>
      <c r="AG29" s="16">
        <f t="shared" si="751"/>
        <v>7.2</v>
      </c>
      <c r="AH29" s="16"/>
      <c r="AI29" s="179" t="str">
        <f t="shared" si="752"/>
        <v>B</v>
      </c>
      <c r="AJ29" s="180">
        <f t="shared" si="753"/>
        <v>3</v>
      </c>
      <c r="AK29" s="180" t="str">
        <f t="shared" si="754"/>
        <v>3.0</v>
      </c>
      <c r="AL29" s="185">
        <v>3</v>
      </c>
      <c r="AM29" s="196">
        <v>3</v>
      </c>
      <c r="AN29" s="347">
        <v>5</v>
      </c>
      <c r="AO29" s="349">
        <v>2</v>
      </c>
      <c r="AP29" s="349">
        <v>2</v>
      </c>
      <c r="AQ29" s="11">
        <f t="shared" si="755"/>
        <v>3.2</v>
      </c>
      <c r="AR29" s="16">
        <f t="shared" si="756"/>
        <v>3.2</v>
      </c>
      <c r="AS29" s="16"/>
      <c r="AT29" s="179" t="str">
        <f t="shared" si="757"/>
        <v>F</v>
      </c>
      <c r="AU29" s="180">
        <f t="shared" si="758"/>
        <v>0</v>
      </c>
      <c r="AV29" s="180" t="str">
        <f t="shared" si="759"/>
        <v>0.0</v>
      </c>
      <c r="AW29" s="185">
        <v>3</v>
      </c>
      <c r="AX29" s="533"/>
      <c r="AY29" s="348">
        <v>8.3000000000000007</v>
      </c>
      <c r="AZ29" s="349">
        <v>9</v>
      </c>
      <c r="BA29" s="356"/>
      <c r="BB29" s="11">
        <f t="shared" si="760"/>
        <v>8.6999999999999993</v>
      </c>
      <c r="BC29" s="16">
        <f t="shared" si="761"/>
        <v>8.6999999999999993</v>
      </c>
      <c r="BD29" s="16"/>
      <c r="BE29" s="179" t="str">
        <f t="shared" si="762"/>
        <v>A</v>
      </c>
      <c r="BF29" s="180">
        <f t="shared" si="763"/>
        <v>4</v>
      </c>
      <c r="BG29" s="180" t="str">
        <f t="shared" si="764"/>
        <v>4.0</v>
      </c>
      <c r="BH29" s="185">
        <v>3</v>
      </c>
      <c r="BI29" s="186">
        <v>3</v>
      </c>
      <c r="BJ29" s="348">
        <v>6.3</v>
      </c>
      <c r="BK29" s="349">
        <v>6</v>
      </c>
      <c r="BL29" s="356"/>
      <c r="BM29" s="11">
        <f t="shared" si="765"/>
        <v>6.1</v>
      </c>
      <c r="BN29" s="16">
        <f t="shared" si="766"/>
        <v>6.1</v>
      </c>
      <c r="BO29" s="16"/>
      <c r="BP29" s="179" t="str">
        <f t="shared" si="767"/>
        <v>C</v>
      </c>
      <c r="BQ29" s="180">
        <f t="shared" si="768"/>
        <v>2</v>
      </c>
      <c r="BR29" s="180" t="str">
        <f t="shared" si="769"/>
        <v>2.0</v>
      </c>
      <c r="BS29" s="185">
        <v>5</v>
      </c>
      <c r="BT29" s="186">
        <v>5</v>
      </c>
      <c r="BU29" s="534">
        <f t="shared" si="770"/>
        <v>16</v>
      </c>
      <c r="BV29" s="35">
        <f t="shared" si="771"/>
        <v>2.25</v>
      </c>
      <c r="BW29" s="36" t="str">
        <f t="shared" si="772"/>
        <v>2.25</v>
      </c>
      <c r="BY29" s="535">
        <f t="shared" si="773"/>
        <v>13</v>
      </c>
      <c r="BZ29" s="536">
        <f t="shared" si="774"/>
        <v>2.7692307692307692</v>
      </c>
      <c r="CC29" s="419">
        <v>4</v>
      </c>
      <c r="CD29" s="337"/>
      <c r="CE29" s="74"/>
      <c r="CF29" s="17">
        <f>ROUND((CC29*0.4+CD29*0.6),1)</f>
        <v>1.6</v>
      </c>
      <c r="CG29" s="18">
        <f>ROUND(MAX((CC29*0.4+CD29*0.6),(CC29*0.4+CE29*0.6)),1)</f>
        <v>1.6</v>
      </c>
      <c r="CH29" s="18"/>
      <c r="CI29" s="22" t="str">
        <f>IF(CG29&gt;=8.5,"A",IF(CG29&gt;=8,"B+",IF(CG29&gt;=7,"B",IF(CG29&gt;=6.5,"C+",IF(CG29&gt;=5.5,"C",IF(CG29&gt;=5,"D+",IF(CG29&gt;=4,"D","F")))))))</f>
        <v>F</v>
      </c>
      <c r="CJ29" s="20">
        <f>IF(CI29="A",4,IF(CI29="B+",3.5,IF(CI29="B",3,IF(CI29="C+",2.5,IF(CI29="C",2,IF(CI29="D+",1.5,IF(CI29="D",1,0)))))))</f>
        <v>0</v>
      </c>
      <c r="CK29" s="20" t="str">
        <f>TEXT(CJ29,"0.0")</f>
        <v>0.0</v>
      </c>
      <c r="CL29" s="46">
        <v>2</v>
      </c>
      <c r="CM29" s="416"/>
      <c r="CN29" s="457">
        <v>5.7</v>
      </c>
      <c r="CO29" s="409">
        <v>5</v>
      </c>
      <c r="CP29" s="74"/>
      <c r="CQ29" s="17">
        <f t="shared" si="775"/>
        <v>5.3</v>
      </c>
      <c r="CR29" s="18">
        <f t="shared" si="776"/>
        <v>5.3</v>
      </c>
      <c r="CS29" s="18"/>
      <c r="CT29" s="22" t="str">
        <f t="shared" si="777"/>
        <v>D+</v>
      </c>
      <c r="CU29" s="20">
        <f t="shared" si="778"/>
        <v>1.5</v>
      </c>
      <c r="CV29" s="20" t="str">
        <f t="shared" si="779"/>
        <v>1.5</v>
      </c>
      <c r="CW29" s="46">
        <v>4</v>
      </c>
      <c r="CX29" s="416">
        <v>4</v>
      </c>
      <c r="CY29" s="468">
        <v>5.6</v>
      </c>
      <c r="CZ29" s="13">
        <v>5</v>
      </c>
      <c r="DA29" s="65"/>
      <c r="DB29" s="17">
        <f t="shared" si="780"/>
        <v>5.2</v>
      </c>
      <c r="DC29" s="18">
        <f t="shared" si="781"/>
        <v>5.2</v>
      </c>
      <c r="DD29" s="18"/>
      <c r="DE29" s="22" t="str">
        <f t="shared" si="782"/>
        <v>D+</v>
      </c>
      <c r="DF29" s="20">
        <f t="shared" si="783"/>
        <v>1.5</v>
      </c>
      <c r="DG29" s="20" t="str">
        <f t="shared" si="784"/>
        <v>1.5</v>
      </c>
      <c r="DH29" s="46">
        <v>3</v>
      </c>
      <c r="DI29" s="416">
        <v>3</v>
      </c>
      <c r="DJ29" s="395">
        <v>0</v>
      </c>
      <c r="DK29" s="65"/>
      <c r="DL29" s="74"/>
      <c r="DM29" s="17">
        <f t="shared" si="785"/>
        <v>0</v>
      </c>
      <c r="DN29" s="18">
        <f t="shared" si="786"/>
        <v>0</v>
      </c>
      <c r="DO29" s="18"/>
      <c r="DP29" s="22" t="str">
        <f t="shared" si="787"/>
        <v>F</v>
      </c>
      <c r="DQ29" s="20">
        <f t="shared" si="788"/>
        <v>0</v>
      </c>
      <c r="DR29" s="20" t="str">
        <f t="shared" si="789"/>
        <v>0.0</v>
      </c>
      <c r="DS29" s="46">
        <v>3</v>
      </c>
      <c r="DT29" s="416"/>
      <c r="DU29" s="492">
        <v>6.3</v>
      </c>
      <c r="DV29" s="472">
        <v>6</v>
      </c>
      <c r="DW29" s="65"/>
      <c r="DX29" s="17">
        <f t="shared" si="790"/>
        <v>6.1</v>
      </c>
      <c r="DY29" s="18">
        <f t="shared" si="791"/>
        <v>6.1</v>
      </c>
      <c r="DZ29" s="18"/>
      <c r="EA29" s="22" t="str">
        <f t="shared" si="792"/>
        <v>C</v>
      </c>
      <c r="EB29" s="20">
        <f t="shared" si="793"/>
        <v>2</v>
      </c>
      <c r="EC29" s="20" t="str">
        <f t="shared" si="794"/>
        <v>2.0</v>
      </c>
      <c r="ED29" s="46">
        <v>3</v>
      </c>
      <c r="EE29" s="416">
        <v>3</v>
      </c>
      <c r="EF29" s="477">
        <v>5</v>
      </c>
      <c r="EG29" s="13">
        <v>4</v>
      </c>
      <c r="EH29" s="14"/>
      <c r="EI29" s="17">
        <f t="shared" si="795"/>
        <v>4.4000000000000004</v>
      </c>
      <c r="EJ29" s="18">
        <f t="shared" si="796"/>
        <v>4.4000000000000004</v>
      </c>
      <c r="EK29" s="18"/>
      <c r="EL29" s="22" t="str">
        <f t="shared" si="797"/>
        <v>D</v>
      </c>
      <c r="EM29" s="20">
        <f t="shared" si="798"/>
        <v>1</v>
      </c>
      <c r="EN29" s="20" t="str">
        <f t="shared" si="799"/>
        <v>1.0</v>
      </c>
      <c r="EO29" s="46">
        <v>2</v>
      </c>
      <c r="EP29" s="416">
        <v>2</v>
      </c>
      <c r="EQ29" s="515">
        <f t="shared" si="800"/>
        <v>17</v>
      </c>
      <c r="ER29" s="35">
        <f t="shared" si="801"/>
        <v>1.088235294117647</v>
      </c>
      <c r="ES29" s="36" t="str">
        <f t="shared" si="802"/>
        <v>1.09</v>
      </c>
      <c r="ET29" s="86" t="str">
        <f t="shared" si="803"/>
        <v>Lên lớp</v>
      </c>
      <c r="EU29" s="501">
        <f t="shared" si="804"/>
        <v>33</v>
      </c>
      <c r="EV29" s="35">
        <f t="shared" si="805"/>
        <v>1.6515151515151516</v>
      </c>
      <c r="EW29" s="36" t="str">
        <f t="shared" si="806"/>
        <v>1.65</v>
      </c>
      <c r="EX29" s="530">
        <f t="shared" si="807"/>
        <v>25</v>
      </c>
      <c r="EY29" s="502">
        <f t="shared" si="808"/>
        <v>2.1800000000000002</v>
      </c>
      <c r="EZ29" s="503" t="str">
        <f t="shared" si="809"/>
        <v>Lên lớp</v>
      </c>
      <c r="FA29" s="542"/>
      <c r="FB29" s="417"/>
      <c r="FC29" s="602"/>
      <c r="FD29" s="599"/>
      <c r="FE29" s="17">
        <f>ROUND((FB29*0.4+FC29*0.6),1)</f>
        <v>0</v>
      </c>
      <c r="FF29" s="18">
        <f>ROUND(MAX((FB29*0.4+FC29*0.6),(FB29*0.4+FD29*0.6)),1)</f>
        <v>0</v>
      </c>
      <c r="FG29" s="18"/>
      <c r="FH29" s="22" t="str">
        <f>IF(FF29&gt;=8.5,"A",IF(FF29&gt;=8,"B+",IF(FF29&gt;=7,"B",IF(FF29&gt;=6.5,"C+",IF(FF29&gt;=5.5,"C",IF(FF29&gt;=5,"D+",IF(FF29&gt;=4,"D","F")))))))</f>
        <v>F</v>
      </c>
      <c r="FI29" s="20">
        <f>IF(FH29="A",4,IF(FH29="B+",3.5,IF(FH29="B",3,IF(FH29="C+",2.5,IF(FH29="C",2,IF(FH29="D+",1.5,IF(FH29="D",1,0)))))))</f>
        <v>0</v>
      </c>
      <c r="FJ29" s="20" t="str">
        <f>TEXT(FI29,"0.0")</f>
        <v>0.0</v>
      </c>
      <c r="FK29" s="46">
        <v>4</v>
      </c>
      <c r="FL29" s="97"/>
      <c r="FM29" s="410">
        <v>1.2</v>
      </c>
      <c r="FN29" s="65"/>
      <c r="FO29" s="65"/>
      <c r="FP29" s="17">
        <f>ROUND((FM29*0.4+FN29*0.6),1)</f>
        <v>0.5</v>
      </c>
      <c r="FQ29" s="18">
        <f>ROUND(MAX((FM29*0.4+FN29*0.6),(FM29*0.4+FO29*0.6)),1)</f>
        <v>0.5</v>
      </c>
      <c r="FR29" s="18"/>
      <c r="FS29" s="22" t="str">
        <f t="shared" si="810"/>
        <v>F</v>
      </c>
      <c r="FT29" s="20">
        <f t="shared" si="811"/>
        <v>0</v>
      </c>
      <c r="FU29" s="20" t="str">
        <f t="shared" si="812"/>
        <v>0.0</v>
      </c>
      <c r="FV29" s="46">
        <v>2</v>
      </c>
      <c r="FW29" s="416"/>
      <c r="FX29" s="419"/>
      <c r="FY29" s="65"/>
      <c r="FZ29" s="65"/>
      <c r="GA29" s="17">
        <f>ROUND((FX29*0.4+FY29*0.6),1)</f>
        <v>0</v>
      </c>
      <c r="GB29" s="18">
        <f>ROUND(MAX((FX29*0.4+FY29*0.6),(FX29*0.4+FZ29*0.6)),1)</f>
        <v>0</v>
      </c>
      <c r="GC29" s="18"/>
      <c r="GD29" s="22" t="str">
        <f>IF(GB29&gt;=8.5,"A",IF(GB29&gt;=8,"B+",IF(GB29&gt;=7,"B",IF(GB29&gt;=6.5,"C+",IF(GB29&gt;=5.5,"C",IF(GB29&gt;=5,"D+",IF(GB29&gt;=4,"D","F")))))))</f>
        <v>F</v>
      </c>
      <c r="GE29" s="20">
        <f>IF(GD29="A",4,IF(GD29="B+",3.5,IF(GD29="B",3,IF(GD29="C+",2.5,IF(GD29="C",2,IF(GD29="D+",1.5,IF(GD29="D",1,0)))))))</f>
        <v>0</v>
      </c>
      <c r="GF29" s="20" t="str">
        <f>TEXT(GE29,"0.0")</f>
        <v>0.0</v>
      </c>
      <c r="GG29" s="46">
        <v>2</v>
      </c>
      <c r="GH29" s="416"/>
      <c r="GI29" s="419"/>
      <c r="GJ29" s="599"/>
      <c r="GK29" s="599"/>
      <c r="GL29" s="17">
        <f>ROUND((GI29*0.4+GJ29*0.6),1)</f>
        <v>0</v>
      </c>
      <c r="GM29" s="18">
        <f>ROUND(MAX((GI29*0.4+GJ29*0.6),(GI29*0.4+GK29*0.6)),1)</f>
        <v>0</v>
      </c>
      <c r="GN29" s="18"/>
      <c r="GO29" s="22" t="str">
        <f>IF(GM29&gt;=8.5,"A",IF(GM29&gt;=8,"B+",IF(GM29&gt;=7,"B",IF(GM29&gt;=6.5,"C+",IF(GM29&gt;=5.5,"C",IF(GM29&gt;=5,"D+",IF(GM29&gt;=4,"D","F")))))))</f>
        <v>F</v>
      </c>
      <c r="GP29" s="20">
        <f>IF(GO29="A",4,IF(GO29="B+",3.5,IF(GO29="B",3,IF(GO29="C+",2.5,IF(GO29="C",2,IF(GO29="D+",1.5,IF(GO29="D",1,0)))))))</f>
        <v>0</v>
      </c>
      <c r="GQ29" s="20" t="str">
        <f>TEXT(GP29,"0.0")</f>
        <v>0.0</v>
      </c>
      <c r="GR29" s="46">
        <v>2</v>
      </c>
      <c r="GS29" s="416"/>
      <c r="GT29" s="663"/>
      <c r="GU29" s="599"/>
      <c r="GV29" s="599"/>
      <c r="GW29" s="17">
        <f>ROUND((GT29*0.4+GU29*0.6),1)</f>
        <v>0</v>
      </c>
      <c r="GX29" s="18">
        <f>ROUND(MAX((GT29*0.4+GU29*0.6),(GT29*0.4+GV29*0.6)),1)</f>
        <v>0</v>
      </c>
      <c r="GY29" s="18"/>
      <c r="GZ29" s="22" t="str">
        <f>IF(GX29&gt;=8.5,"A",IF(GX29&gt;=8,"B+",IF(GX29&gt;=7,"B",IF(GX29&gt;=6.5,"C+",IF(GX29&gt;=5.5,"C",IF(GX29&gt;=5,"D+",IF(GX29&gt;=4,"D","F")))))))</f>
        <v>F</v>
      </c>
      <c r="HA29" s="20">
        <f>IF(GZ29="A",4,IF(GZ29="B+",3.5,IF(GZ29="B",3,IF(GZ29="C+",2.5,IF(GZ29="C",2,IF(GZ29="D+",1.5,IF(GZ29="D",1,0)))))))</f>
        <v>0</v>
      </c>
      <c r="HB29" s="20" t="str">
        <f>TEXT(HA29,"0.0")</f>
        <v>0.0</v>
      </c>
      <c r="HC29" s="46">
        <v>2</v>
      </c>
      <c r="HD29" s="416"/>
      <c r="HE29" s="419">
        <v>0</v>
      </c>
      <c r="HF29" s="599"/>
      <c r="HG29" s="599"/>
      <c r="HH29" s="17">
        <f>ROUND((HE29*0.4+HF29*0.6),1)</f>
        <v>0</v>
      </c>
      <c r="HI29" s="18">
        <f>ROUND(MAX((HE29*0.4+HF29*0.6),(HE29*0.4+HG29*0.6)),1)</f>
        <v>0</v>
      </c>
      <c r="HJ29" s="18"/>
      <c r="HK29" s="22" t="str">
        <f>IF(HI29&gt;=8.5,"A",IF(HI29&gt;=8,"B+",IF(HI29&gt;=7,"B",IF(HI29&gt;=6.5,"C+",IF(HI29&gt;=5.5,"C",IF(HI29&gt;=5,"D+",IF(HI29&gt;=4,"D","F")))))))</f>
        <v>F</v>
      </c>
      <c r="HL29" s="20">
        <f>IF(HK29="A",4,IF(HK29="B+",3.5,IF(HK29="B",3,IF(HK29="C+",2.5,IF(HK29="C",2,IF(HK29="D+",1.5,IF(HK29="D",1,0)))))))</f>
        <v>0</v>
      </c>
      <c r="HM29" s="20" t="str">
        <f>TEXT(HL29,"0.0")</f>
        <v>0.0</v>
      </c>
      <c r="HN29" s="46">
        <v>3</v>
      </c>
      <c r="HO29" s="416"/>
      <c r="HP29" s="419">
        <v>0</v>
      </c>
      <c r="HQ29" s="599"/>
      <c r="HR29" s="599"/>
      <c r="HS29" s="17">
        <f>ROUND((HP29*0.4+HQ29*0.6),1)</f>
        <v>0</v>
      </c>
      <c r="HT29" s="18">
        <f>ROUND(MAX((HP29*0.4+HQ29*0.6),(HP29*0.4+HR29*0.6)),1)</f>
        <v>0</v>
      </c>
      <c r="HU29" s="18"/>
      <c r="HV29" s="22" t="str">
        <f>IF(HT29&gt;=8.5,"A",IF(HT29&gt;=8,"B+",IF(HT29&gt;=7,"B",IF(HT29&gt;=6.5,"C+",IF(HT29&gt;=5.5,"C",IF(HT29&gt;=5,"D+",IF(HT29&gt;=4,"D","F")))))))</f>
        <v>F</v>
      </c>
      <c r="HW29" s="20">
        <f>IF(HV29="A",4,IF(HV29="B+",3.5,IF(HV29="B",3,IF(HV29="C+",2.5,IF(HV29="C",2,IF(HV29="D+",1.5,IF(HV29="D",1,0)))))))</f>
        <v>0</v>
      </c>
      <c r="HX29" s="20" t="str">
        <f>TEXT(HW29,"0.0")</f>
        <v>0.0</v>
      </c>
      <c r="HY29" s="46">
        <v>2</v>
      </c>
      <c r="HZ29" s="416"/>
      <c r="IA29" s="419">
        <v>0</v>
      </c>
      <c r="IB29" s="599"/>
      <c r="IC29" s="599"/>
      <c r="ID29" s="17">
        <f>ROUND((IA29*0.4+IB29*0.6),1)</f>
        <v>0</v>
      </c>
      <c r="IE29" s="18">
        <f>ROUND(MAX((IA29*0.4+IB29*0.6),(IA29*0.4+IC29*0.6)),1)</f>
        <v>0</v>
      </c>
      <c r="IF29" s="18"/>
      <c r="IG29" s="22" t="str">
        <f>IF(IE29&gt;=8.5,"A",IF(IE29&gt;=8,"B+",IF(IE29&gt;=7,"B",IF(IE29&gt;=6.5,"C+",IF(IE29&gt;=5.5,"C",IF(IE29&gt;=5,"D+",IF(IE29&gt;=4,"D","F")))))))</f>
        <v>F</v>
      </c>
      <c r="IH29" s="20">
        <f>IF(IG29="A",4,IF(IG29="B+",3.5,IF(IG29="B",3,IF(IG29="C+",2.5,IF(IG29="C",2,IF(IG29="D+",1.5,IF(IG29="D",1,0)))))))</f>
        <v>0</v>
      </c>
      <c r="II29" s="20" t="str">
        <f>TEXT(IH29,"0.0")</f>
        <v>0.0</v>
      </c>
      <c r="IJ29" s="46">
        <v>3</v>
      </c>
      <c r="IK29" s="416"/>
      <c r="IL29" s="419">
        <v>1</v>
      </c>
      <c r="IM29" s="599"/>
      <c r="IN29" s="599"/>
      <c r="IO29" s="17">
        <f>ROUND((IL29*0.4+IM29*0.6),1)</f>
        <v>0.4</v>
      </c>
      <c r="IP29" s="18">
        <f>ROUND(MAX((IL29*0.4+IM29*0.6),(IL29*0.4+IN29*0.6)),1)</f>
        <v>0.4</v>
      </c>
      <c r="IQ29" s="18"/>
      <c r="IR29" s="22" t="str">
        <f>IF(IP29&gt;=8.5,"A",IF(IP29&gt;=8,"B+",IF(IP29&gt;=7,"B",IF(IP29&gt;=6.5,"C+",IF(IP29&gt;=5.5,"C",IF(IP29&gt;=5,"D+",IF(IP29&gt;=4,"D","F")))))))</f>
        <v>F</v>
      </c>
      <c r="IS29" s="20">
        <f>IF(IR29="A",4,IF(IR29="B+",3.5,IF(IR29="B",3,IF(IR29="C+",2.5,IF(IR29="C",2,IF(IR29="D+",1.5,IF(IR29="D",1,0)))))))</f>
        <v>0</v>
      </c>
      <c r="IT29" s="20" t="str">
        <f>TEXT(IS29,"0.0")</f>
        <v>0.0</v>
      </c>
      <c r="IU29" s="46">
        <v>1</v>
      </c>
      <c r="IV29" s="416"/>
      <c r="IW29" s="1164"/>
      <c r="IX29" s="1164"/>
      <c r="IY29" s="1164"/>
      <c r="IZ29" s="1164"/>
      <c r="JA29" s="1164"/>
      <c r="JB29" s="1164"/>
      <c r="JC29" s="585"/>
      <c r="JD29" s="65"/>
      <c r="JE29" s="65"/>
      <c r="JF29" s="17">
        <f t="shared" si="813"/>
        <v>0</v>
      </c>
      <c r="JG29" s="18">
        <f t="shared" si="814"/>
        <v>0</v>
      </c>
      <c r="JH29" s="18"/>
      <c r="JI29" s="22" t="str">
        <f t="shared" si="815"/>
        <v>F</v>
      </c>
      <c r="JJ29" s="20">
        <f t="shared" si="816"/>
        <v>0</v>
      </c>
      <c r="JK29" s="20" t="str">
        <f t="shared" si="817"/>
        <v>0.0</v>
      </c>
      <c r="JL29" s="46">
        <v>2</v>
      </c>
      <c r="JM29" s="416"/>
      <c r="JN29" s="419">
        <v>0</v>
      </c>
      <c r="JO29" s="337"/>
      <c r="JP29" s="337"/>
      <c r="JQ29" s="17">
        <f>ROUND((JN29*0.4+JO29*0.6),1)</f>
        <v>0</v>
      </c>
      <c r="JR29" s="18">
        <f>ROUND(MAX((JN29*0.4+JO29*0.6),(JN29*0.4+JP29*0.6)),1)</f>
        <v>0</v>
      </c>
      <c r="JS29" s="18"/>
      <c r="JT29" s="22" t="str">
        <f>IF(JR29&gt;=8.5,"A",IF(JR29&gt;=8,"B+",IF(JR29&gt;=7,"B",IF(JR29&gt;=6.5,"C+",IF(JR29&gt;=5.5,"C",IF(JR29&gt;=5,"D+",IF(JR29&gt;=4,"D","F")))))))</f>
        <v>F</v>
      </c>
      <c r="JU29" s="20">
        <f>IF(JT29="A",4,IF(JT29="B+",3.5,IF(JT29="B",3,IF(JT29="C+",2.5,IF(JT29="C",2,IF(JT29="D+",1.5,IF(JT29="D",1,0)))))))</f>
        <v>0</v>
      </c>
      <c r="JV29" s="20" t="str">
        <f>TEXT(JU29,"0.0")</f>
        <v>0.0</v>
      </c>
      <c r="JW29" s="46">
        <v>1</v>
      </c>
      <c r="JX29" s="416"/>
      <c r="JY29" s="1164"/>
      <c r="JZ29" s="1164"/>
      <c r="KA29" s="1164"/>
      <c r="KB29" s="1164"/>
      <c r="KC29" s="1164"/>
      <c r="KD29" s="1164"/>
      <c r="KE29" s="515">
        <f>FK29+FV29+GG29+GR29+HC29+HN29+HY29+IJ29+IU29+JL29+JW29</f>
        <v>24</v>
      </c>
      <c r="KF29" s="35">
        <f>(FI29*FK29+FT29*FV29+GE29*GG29+GP29*GR29+HA29*HC29+HL29*HN29+HW29*HY29+IH29*IJ29+IS29*IU29+JJ29*JL29+JU29*JW29)/KE29</f>
        <v>0</v>
      </c>
      <c r="KG29" s="36" t="str">
        <f>TEXT(KF29,"0.00")</f>
        <v>0.00</v>
      </c>
      <c r="KH29" s="37" t="str">
        <f>IF(AND(KF29&lt;1),"Cảnh báo KQHT","Lên lớp")</f>
        <v>Cảnh báo KQHT</v>
      </c>
      <c r="KI29" s="501">
        <f>BU29+EQ29+KE29</f>
        <v>57</v>
      </c>
      <c r="KJ29" s="690">
        <f>(BU29*BV29+EQ29*ER29+KF29*KE29)/KI29</f>
        <v>0.95614035087719296</v>
      </c>
      <c r="KK29" s="36" t="str">
        <f>TEXT(KJ29,"0.00")</f>
        <v>0.96</v>
      </c>
      <c r="KL29" s="290">
        <f>FL29+FW29+GH29+GS29+HD29+HO29+HZ29+IK29+IV29+JM29+JX29</f>
        <v>0</v>
      </c>
      <c r="KM29" s="291" t="e">
        <f xml:space="preserve"> (FI29*FL29+FT29*FW29+GE29*GH29+GP29*GS29+HA29*HD29+HL29*HO29+HW29*HZ29+IH29*IK29+IS29*IV29+JJ29*JM29+JU29*JX29)/KL29</f>
        <v>#DIV/0!</v>
      </c>
      <c r="KN29" s="679">
        <f>EX29+KL29</f>
        <v>25</v>
      </c>
      <c r="KO29" s="680" t="e">
        <f xml:space="preserve"> (EX29*EY29+KM29*KL29)/KN29</f>
        <v>#DIV/0!</v>
      </c>
      <c r="KP29" s="37" t="e">
        <f>IF(AND(KO29&lt;1.4),"Cảnh báo KQHT","Lên lớp")</f>
        <v>#DIV/0!</v>
      </c>
    </row>
    <row r="30" spans="1:532" ht="21.75" customHeight="1">
      <c r="A30" s="108">
        <v>22</v>
      </c>
      <c r="B30" s="127" t="s">
        <v>251</v>
      </c>
      <c r="C30" s="142" t="s">
        <v>300</v>
      </c>
      <c r="D30" s="138" t="s">
        <v>30</v>
      </c>
      <c r="E30" s="538" t="s">
        <v>38</v>
      </c>
      <c r="F30" s="125" t="s">
        <v>926</v>
      </c>
      <c r="G30" s="140" t="s">
        <v>220</v>
      </c>
      <c r="H30" s="140" t="s">
        <v>8</v>
      </c>
      <c r="I30" s="108" t="s">
        <v>409</v>
      </c>
      <c r="J30" s="459">
        <v>6.3</v>
      </c>
      <c r="K30" s="1050"/>
      <c r="L30" s="465" t="str">
        <f t="shared" si="743"/>
        <v>C</v>
      </c>
      <c r="M30" s="466">
        <f t="shared" si="744"/>
        <v>2</v>
      </c>
      <c r="N30" s="76"/>
      <c r="O30" s="76"/>
      <c r="P30" s="22"/>
      <c r="Q30" s="20"/>
      <c r="R30" s="12">
        <v>8</v>
      </c>
      <c r="S30" s="13">
        <v>9</v>
      </c>
      <c r="T30" s="14"/>
      <c r="U30" s="11">
        <f t="shared" si="745"/>
        <v>8.6</v>
      </c>
      <c r="V30" s="16">
        <f t="shared" si="746"/>
        <v>8.6</v>
      </c>
      <c r="W30" s="16"/>
      <c r="X30" s="22" t="str">
        <f t="shared" si="747"/>
        <v>A</v>
      </c>
      <c r="Y30" s="20">
        <f t="shared" si="748"/>
        <v>4</v>
      </c>
      <c r="Z30" s="39" t="str">
        <f t="shared" si="749"/>
        <v>4.0</v>
      </c>
      <c r="AA30" s="69">
        <v>2</v>
      </c>
      <c r="AB30" s="92">
        <v>2</v>
      </c>
      <c r="AC30" s="12">
        <v>8</v>
      </c>
      <c r="AD30" s="13">
        <v>6</v>
      </c>
      <c r="AE30" s="14"/>
      <c r="AF30" s="11">
        <f t="shared" si="750"/>
        <v>6.8</v>
      </c>
      <c r="AG30" s="16">
        <f t="shared" si="751"/>
        <v>6.8</v>
      </c>
      <c r="AH30" s="16"/>
      <c r="AI30" s="22" t="str">
        <f t="shared" si="752"/>
        <v>C+</v>
      </c>
      <c r="AJ30" s="20">
        <f t="shared" si="753"/>
        <v>2.5</v>
      </c>
      <c r="AK30" s="39" t="str">
        <f t="shared" si="754"/>
        <v>2.5</v>
      </c>
      <c r="AL30" s="8">
        <v>3</v>
      </c>
      <c r="AM30" s="92">
        <v>3</v>
      </c>
      <c r="AN30" s="27">
        <v>5.7</v>
      </c>
      <c r="AO30" s="28">
        <v>2</v>
      </c>
      <c r="AP30" s="14">
        <v>3</v>
      </c>
      <c r="AQ30" s="11">
        <f t="shared" si="755"/>
        <v>3.5</v>
      </c>
      <c r="AR30" s="16">
        <f t="shared" si="756"/>
        <v>4.0999999999999996</v>
      </c>
      <c r="AS30" s="16"/>
      <c r="AT30" s="22" t="str">
        <f t="shared" si="757"/>
        <v>D</v>
      </c>
      <c r="AU30" s="20">
        <f t="shared" si="758"/>
        <v>1</v>
      </c>
      <c r="AV30" s="39" t="str">
        <f t="shared" si="759"/>
        <v>1.0</v>
      </c>
      <c r="AW30" s="8">
        <v>3</v>
      </c>
      <c r="AX30" s="95">
        <v>3</v>
      </c>
      <c r="AY30" s="27">
        <v>5</v>
      </c>
      <c r="AZ30" s="28">
        <v>3</v>
      </c>
      <c r="BA30" s="29">
        <v>3</v>
      </c>
      <c r="BB30" s="11">
        <f t="shared" si="760"/>
        <v>3.8</v>
      </c>
      <c r="BC30" s="16">
        <f t="shared" si="761"/>
        <v>3.8</v>
      </c>
      <c r="BD30" s="16"/>
      <c r="BE30" s="22" t="str">
        <f t="shared" si="762"/>
        <v>F</v>
      </c>
      <c r="BF30" s="20">
        <f t="shared" si="763"/>
        <v>0</v>
      </c>
      <c r="BG30" s="39" t="str">
        <f t="shared" si="764"/>
        <v>0.0</v>
      </c>
      <c r="BH30" s="46">
        <v>3</v>
      </c>
      <c r="BI30" s="92"/>
      <c r="BJ30" s="12">
        <v>7.9</v>
      </c>
      <c r="BK30" s="13">
        <v>5</v>
      </c>
      <c r="BL30" s="14"/>
      <c r="BM30" s="11">
        <f t="shared" si="765"/>
        <v>6.2</v>
      </c>
      <c r="BN30" s="16">
        <f t="shared" si="766"/>
        <v>6.2</v>
      </c>
      <c r="BO30" s="16"/>
      <c r="BP30" s="22" t="str">
        <f t="shared" si="767"/>
        <v>C</v>
      </c>
      <c r="BQ30" s="20">
        <f t="shared" si="768"/>
        <v>2</v>
      </c>
      <c r="BR30" s="39" t="str">
        <f t="shared" si="769"/>
        <v>2.0</v>
      </c>
      <c r="BS30" s="46">
        <v>5</v>
      </c>
      <c r="BT30" s="92">
        <v>5</v>
      </c>
      <c r="BU30" s="289">
        <f t="shared" si="770"/>
        <v>16</v>
      </c>
      <c r="BV30" s="35">
        <f t="shared" si="771"/>
        <v>1.78125</v>
      </c>
      <c r="BW30" s="36" t="str">
        <f t="shared" si="772"/>
        <v>1.78</v>
      </c>
      <c r="BX30" s="37" t="str">
        <f>IF(AND(BV30&lt;0.8),"Cảnh báo KQHT","Lên lớp")</f>
        <v>Lên lớp</v>
      </c>
      <c r="BY30" s="290">
        <f t="shared" si="773"/>
        <v>13</v>
      </c>
      <c r="BZ30" s="291">
        <f t="shared" si="774"/>
        <v>2.1923076923076925</v>
      </c>
      <c r="CA30" s="37" t="str">
        <f>IF(AND(BZ30&lt;1.2),"Cảnh báo KQHT","Lên lớp")</f>
        <v>Lên lớp</v>
      </c>
      <c r="CB30" s="391"/>
      <c r="CC30" s="417">
        <v>6</v>
      </c>
      <c r="CD30" s="337">
        <v>6.7</v>
      </c>
      <c r="CE30" s="45"/>
      <c r="CF30" s="17">
        <f>ROUND((CC30*0.4+CD30*0.6),1)</f>
        <v>6.4</v>
      </c>
      <c r="CG30" s="18">
        <f>ROUND(MAX((CC30*0.4+CD30*0.6),(CC30*0.4+CE30*0.6)),1)</f>
        <v>6.4</v>
      </c>
      <c r="CH30" s="18"/>
      <c r="CI30" s="22" t="str">
        <f>IF(CG30&gt;=8.5,"A",IF(CG30&gt;=8,"B+",IF(CG30&gt;=7,"B",IF(CG30&gt;=6.5,"C+",IF(CG30&gt;=5.5,"C",IF(CG30&gt;=5,"D+",IF(CG30&gt;=4,"D","F")))))))</f>
        <v>C</v>
      </c>
      <c r="CJ30" s="20">
        <f>IF(CI30="A",4,IF(CI30="B+",3.5,IF(CI30="B",3,IF(CI30="C+",2.5,IF(CI30="C",2,IF(CI30="D+",1.5,IF(CI30="D",1,0)))))))</f>
        <v>2</v>
      </c>
      <c r="CK30" s="20" t="str">
        <f>TEXT(CJ30,"0.0")</f>
        <v>2.0</v>
      </c>
      <c r="CL30" s="46">
        <v>2</v>
      </c>
      <c r="CM30" s="416">
        <v>2</v>
      </c>
      <c r="CN30" s="417">
        <v>5.8</v>
      </c>
      <c r="CO30" s="65">
        <v>5</v>
      </c>
      <c r="CP30" s="45"/>
      <c r="CQ30" s="17">
        <f t="shared" si="775"/>
        <v>5.3</v>
      </c>
      <c r="CR30" s="18">
        <f t="shared" si="776"/>
        <v>5.3</v>
      </c>
      <c r="CS30" s="18"/>
      <c r="CT30" s="22" t="str">
        <f t="shared" si="777"/>
        <v>D+</v>
      </c>
      <c r="CU30" s="20">
        <f t="shared" si="778"/>
        <v>1.5</v>
      </c>
      <c r="CV30" s="20" t="str">
        <f t="shared" si="779"/>
        <v>1.5</v>
      </c>
      <c r="CW30" s="46">
        <v>4</v>
      </c>
      <c r="CX30" s="416">
        <v>4</v>
      </c>
      <c r="CY30" s="419">
        <v>0</v>
      </c>
      <c r="CZ30" s="65"/>
      <c r="DA30" s="65"/>
      <c r="DB30" s="17">
        <f t="shared" si="780"/>
        <v>0</v>
      </c>
      <c r="DC30" s="18">
        <f t="shared" si="781"/>
        <v>0</v>
      </c>
      <c r="DD30" s="18"/>
      <c r="DE30" s="22" t="str">
        <f t="shared" si="782"/>
        <v>F</v>
      </c>
      <c r="DF30" s="20">
        <f t="shared" si="783"/>
        <v>0</v>
      </c>
      <c r="DG30" s="20" t="str">
        <f t="shared" si="784"/>
        <v>0.0</v>
      </c>
      <c r="DH30" s="46">
        <v>3</v>
      </c>
      <c r="DI30" s="416"/>
      <c r="DJ30" s="417">
        <v>7.1</v>
      </c>
      <c r="DK30" s="65">
        <v>5</v>
      </c>
      <c r="DL30" s="45"/>
      <c r="DM30" s="17">
        <f t="shared" si="785"/>
        <v>5.8</v>
      </c>
      <c r="DN30" s="18">
        <f t="shared" si="786"/>
        <v>5.8</v>
      </c>
      <c r="DO30" s="18"/>
      <c r="DP30" s="22" t="str">
        <f t="shared" si="787"/>
        <v>C</v>
      </c>
      <c r="DQ30" s="20">
        <f t="shared" si="788"/>
        <v>2</v>
      </c>
      <c r="DR30" s="20" t="str">
        <f t="shared" si="789"/>
        <v>2.0</v>
      </c>
      <c r="DS30" s="46">
        <v>3</v>
      </c>
      <c r="DT30" s="416">
        <v>3</v>
      </c>
      <c r="DU30" s="417">
        <v>7.7</v>
      </c>
      <c r="DV30" s="86">
        <v>6</v>
      </c>
      <c r="DW30" s="65"/>
      <c r="DX30" s="17">
        <f t="shared" si="790"/>
        <v>6.7</v>
      </c>
      <c r="DY30" s="18">
        <f t="shared" si="791"/>
        <v>6.7</v>
      </c>
      <c r="DZ30" s="18"/>
      <c r="EA30" s="22" t="str">
        <f t="shared" si="792"/>
        <v>C+</v>
      </c>
      <c r="EB30" s="20">
        <f t="shared" si="793"/>
        <v>2.5</v>
      </c>
      <c r="EC30" s="20" t="str">
        <f t="shared" si="794"/>
        <v>2.5</v>
      </c>
      <c r="ED30" s="46">
        <v>3</v>
      </c>
      <c r="EE30" s="416">
        <v>3</v>
      </c>
      <c r="EF30" s="417">
        <v>5.9</v>
      </c>
      <c r="EG30" s="65">
        <v>4</v>
      </c>
      <c r="EH30" s="65"/>
      <c r="EI30" s="17">
        <f t="shared" si="795"/>
        <v>4.8</v>
      </c>
      <c r="EJ30" s="18">
        <f t="shared" si="796"/>
        <v>4.8</v>
      </c>
      <c r="EK30" s="18"/>
      <c r="EL30" s="22" t="str">
        <f t="shared" si="797"/>
        <v>D</v>
      </c>
      <c r="EM30" s="20">
        <f t="shared" si="798"/>
        <v>1</v>
      </c>
      <c r="EN30" s="20" t="str">
        <f t="shared" si="799"/>
        <v>1.0</v>
      </c>
      <c r="EO30" s="46">
        <v>2</v>
      </c>
      <c r="EP30" s="416">
        <v>2</v>
      </c>
      <c r="EQ30" s="515">
        <f t="shared" si="800"/>
        <v>17</v>
      </c>
      <c r="ER30" s="35">
        <f t="shared" si="801"/>
        <v>1.5</v>
      </c>
      <c r="ES30" s="36" t="str">
        <f t="shared" si="802"/>
        <v>1.50</v>
      </c>
      <c r="ET30" s="86" t="str">
        <f t="shared" si="803"/>
        <v>Lên lớp</v>
      </c>
      <c r="EU30" s="501">
        <f t="shared" si="804"/>
        <v>33</v>
      </c>
      <c r="EV30" s="35">
        <f t="shared" si="805"/>
        <v>1.6363636363636365</v>
      </c>
      <c r="EW30" s="36" t="str">
        <f t="shared" si="806"/>
        <v>1.64</v>
      </c>
      <c r="EX30" s="530">
        <f t="shared" si="807"/>
        <v>27</v>
      </c>
      <c r="EY30" s="502">
        <f t="shared" si="808"/>
        <v>2</v>
      </c>
      <c r="EZ30" s="503" t="str">
        <f t="shared" si="809"/>
        <v>Lên lớp</v>
      </c>
      <c r="FA30" s="225"/>
      <c r="FB30" s="417">
        <v>7.6</v>
      </c>
      <c r="FC30" s="602"/>
      <c r="FD30" s="599"/>
      <c r="FE30" s="17">
        <f>ROUND((FB30*0.4+FC30*0.6),1)</f>
        <v>3</v>
      </c>
      <c r="FF30" s="18">
        <f>ROUND(MAX((FB30*0.4+FC30*0.6),(FB30*0.4+FD30*0.6)),1)</f>
        <v>3</v>
      </c>
      <c r="FG30" s="18"/>
      <c r="FH30" s="22" t="str">
        <f>IF(FF30&gt;=8.5,"A",IF(FF30&gt;=8,"B+",IF(FF30&gt;=7,"B",IF(FF30&gt;=6.5,"C+",IF(FF30&gt;=5.5,"C",IF(FF30&gt;=5,"D+",IF(FF30&gt;=4,"D","F")))))))</f>
        <v>F</v>
      </c>
      <c r="FI30" s="20">
        <f>IF(FH30="A",4,IF(FH30="B+",3.5,IF(FH30="B",3,IF(FH30="C+",2.5,IF(FH30="C",2,IF(FH30="D+",1.5,IF(FH30="D",1,0)))))))</f>
        <v>0</v>
      </c>
      <c r="FJ30" s="20" t="str">
        <f>TEXT(FI30,"0.0")</f>
        <v>0.0</v>
      </c>
      <c r="FK30" s="46">
        <v>4</v>
      </c>
      <c r="FL30" s="97"/>
      <c r="FM30" s="410">
        <v>1.6</v>
      </c>
      <c r="FN30" s="65"/>
      <c r="FO30" s="65"/>
      <c r="FP30" s="17">
        <f>ROUND((FM30*0.4+FN30*0.6),1)</f>
        <v>0.6</v>
      </c>
      <c r="FQ30" s="18">
        <f>ROUND(MAX((FM30*0.4+FN30*0.6),(FM30*0.4+FO30*0.6)),1)</f>
        <v>0.6</v>
      </c>
      <c r="FR30" s="18"/>
      <c r="FS30" s="22" t="str">
        <f t="shared" si="810"/>
        <v>F</v>
      </c>
      <c r="FT30" s="20">
        <f t="shared" si="811"/>
        <v>0</v>
      </c>
      <c r="FU30" s="20" t="str">
        <f t="shared" si="812"/>
        <v>0.0</v>
      </c>
      <c r="FV30" s="46">
        <v>2</v>
      </c>
      <c r="FW30" s="416"/>
      <c r="FX30" s="419"/>
      <c r="FY30" s="65"/>
      <c r="FZ30" s="65"/>
      <c r="GA30" s="17">
        <f>ROUND((FX30*0.4+FY30*0.6),1)</f>
        <v>0</v>
      </c>
      <c r="GB30" s="18">
        <f>ROUND(MAX((FX30*0.4+FY30*0.6),(FX30*0.4+FZ30*0.6)),1)</f>
        <v>0</v>
      </c>
      <c r="GC30" s="18"/>
      <c r="GD30" s="22" t="str">
        <f>IF(GB30&gt;=8.5,"A",IF(GB30&gt;=8,"B+",IF(GB30&gt;=7,"B",IF(GB30&gt;=6.5,"C+",IF(GB30&gt;=5.5,"C",IF(GB30&gt;=5,"D+",IF(GB30&gt;=4,"D","F")))))))</f>
        <v>F</v>
      </c>
      <c r="GE30" s="20">
        <f>IF(GD30="A",4,IF(GD30="B+",3.5,IF(GD30="B",3,IF(GD30="C+",2.5,IF(GD30="C",2,IF(GD30="D+",1.5,IF(GD30="D",1,0)))))))</f>
        <v>0</v>
      </c>
      <c r="GF30" s="20" t="str">
        <f>TEXT(GE30,"0.0")</f>
        <v>0.0</v>
      </c>
      <c r="GG30" s="46">
        <v>2</v>
      </c>
      <c r="GH30" s="416"/>
      <c r="GI30" s="419">
        <v>0</v>
      </c>
      <c r="GJ30" s="599"/>
      <c r="GK30" s="599"/>
      <c r="GL30" s="17">
        <f>ROUND((GI30*0.4+GJ30*0.6),1)</f>
        <v>0</v>
      </c>
      <c r="GM30" s="18">
        <f>ROUND(MAX((GI30*0.4+GJ30*0.6),(GI30*0.4+GK30*0.6)),1)</f>
        <v>0</v>
      </c>
      <c r="GN30" s="18"/>
      <c r="GO30" s="22" t="str">
        <f>IF(GM30&gt;=8.5,"A",IF(GM30&gt;=8,"B+",IF(GM30&gt;=7,"B",IF(GM30&gt;=6.5,"C+",IF(GM30&gt;=5.5,"C",IF(GM30&gt;=5,"D+",IF(GM30&gt;=4,"D","F")))))))</f>
        <v>F</v>
      </c>
      <c r="GP30" s="20">
        <f>IF(GO30="A",4,IF(GO30="B+",3.5,IF(GO30="B",3,IF(GO30="C+",2.5,IF(GO30="C",2,IF(GO30="D+",1.5,IF(GO30="D",1,0)))))))</f>
        <v>0</v>
      </c>
      <c r="GQ30" s="20" t="str">
        <f>TEXT(GP30,"0.0")</f>
        <v>0.0</v>
      </c>
      <c r="GR30" s="46">
        <v>2</v>
      </c>
      <c r="GS30" s="416"/>
      <c r="GT30" s="663"/>
      <c r="GU30" s="599"/>
      <c r="GV30" s="599"/>
      <c r="GW30" s="17">
        <f>ROUND((GT30*0.4+GU30*0.6),1)</f>
        <v>0</v>
      </c>
      <c r="GX30" s="18">
        <f>ROUND(MAX((GT30*0.4+GU30*0.6),(GT30*0.4+GV30*0.6)),1)</f>
        <v>0</v>
      </c>
      <c r="GY30" s="18"/>
      <c r="GZ30" s="22" t="str">
        <f>IF(GX30&gt;=8.5,"A",IF(GX30&gt;=8,"B+",IF(GX30&gt;=7,"B",IF(GX30&gt;=6.5,"C+",IF(GX30&gt;=5.5,"C",IF(GX30&gt;=5,"D+",IF(GX30&gt;=4,"D","F")))))))</f>
        <v>F</v>
      </c>
      <c r="HA30" s="20">
        <f>IF(GZ30="A",4,IF(GZ30="B+",3.5,IF(GZ30="B",3,IF(GZ30="C+",2.5,IF(GZ30="C",2,IF(GZ30="D+",1.5,IF(GZ30="D",1,0)))))))</f>
        <v>0</v>
      </c>
      <c r="HB30" s="20" t="str">
        <f>TEXT(HA30,"0.0")</f>
        <v>0.0</v>
      </c>
      <c r="HC30" s="46">
        <v>2</v>
      </c>
      <c r="HD30" s="416"/>
      <c r="HE30" s="419">
        <v>0</v>
      </c>
      <c r="HF30" s="599"/>
      <c r="HG30" s="599"/>
      <c r="HH30" s="17">
        <f>ROUND((HE30*0.4+HF30*0.6),1)</f>
        <v>0</v>
      </c>
      <c r="HI30" s="18">
        <f>ROUND(MAX((HE30*0.4+HF30*0.6),(HE30*0.4+HG30*0.6)),1)</f>
        <v>0</v>
      </c>
      <c r="HJ30" s="18"/>
      <c r="HK30" s="22" t="str">
        <f>IF(HI30&gt;=8.5,"A",IF(HI30&gt;=8,"B+",IF(HI30&gt;=7,"B",IF(HI30&gt;=6.5,"C+",IF(HI30&gt;=5.5,"C",IF(HI30&gt;=5,"D+",IF(HI30&gt;=4,"D","F")))))))</f>
        <v>F</v>
      </c>
      <c r="HL30" s="20">
        <f>IF(HK30="A",4,IF(HK30="B+",3.5,IF(HK30="B",3,IF(HK30="C+",2.5,IF(HK30="C",2,IF(HK30="D+",1.5,IF(HK30="D",1,0)))))))</f>
        <v>0</v>
      </c>
      <c r="HM30" s="20" t="str">
        <f>TEXT(HL30,"0.0")</f>
        <v>0.0</v>
      </c>
      <c r="HN30" s="46">
        <v>3</v>
      </c>
      <c r="HO30" s="416"/>
      <c r="HP30" s="419">
        <v>0</v>
      </c>
      <c r="HQ30" s="599"/>
      <c r="HR30" s="599"/>
      <c r="HS30" s="17">
        <f>ROUND((HP30*0.4+HQ30*0.6),1)</f>
        <v>0</v>
      </c>
      <c r="HT30" s="18">
        <f>ROUND(MAX((HP30*0.4+HQ30*0.6),(HP30*0.4+HR30*0.6)),1)</f>
        <v>0</v>
      </c>
      <c r="HU30" s="18"/>
      <c r="HV30" s="22" t="str">
        <f>IF(HT30&gt;=8.5,"A",IF(HT30&gt;=8,"B+",IF(HT30&gt;=7,"B",IF(HT30&gt;=6.5,"C+",IF(HT30&gt;=5.5,"C",IF(HT30&gt;=5,"D+",IF(HT30&gt;=4,"D","F")))))))</f>
        <v>F</v>
      </c>
      <c r="HW30" s="20">
        <f>IF(HV30="A",4,IF(HV30="B+",3.5,IF(HV30="B",3,IF(HV30="C+",2.5,IF(HV30="C",2,IF(HV30="D+",1.5,IF(HV30="D",1,0)))))))</f>
        <v>0</v>
      </c>
      <c r="HX30" s="20" t="str">
        <f>TEXT(HW30,"0.0")</f>
        <v>0.0</v>
      </c>
      <c r="HY30" s="46">
        <v>2</v>
      </c>
      <c r="HZ30" s="416"/>
      <c r="IA30" s="419">
        <v>0</v>
      </c>
      <c r="IB30" s="599"/>
      <c r="IC30" s="599"/>
      <c r="ID30" s="17">
        <f>ROUND((IA30*0.4+IB30*0.6),1)</f>
        <v>0</v>
      </c>
      <c r="IE30" s="18">
        <f>ROUND(MAX((IA30*0.4+IB30*0.6),(IA30*0.4+IC30*0.6)),1)</f>
        <v>0</v>
      </c>
      <c r="IF30" s="18"/>
      <c r="IG30" s="22" t="str">
        <f>IF(IE30&gt;=8.5,"A",IF(IE30&gt;=8,"B+",IF(IE30&gt;=7,"B",IF(IE30&gt;=6.5,"C+",IF(IE30&gt;=5.5,"C",IF(IE30&gt;=5,"D+",IF(IE30&gt;=4,"D","F")))))))</f>
        <v>F</v>
      </c>
      <c r="IH30" s="20">
        <f>IF(IG30="A",4,IF(IG30="B+",3.5,IF(IG30="B",3,IF(IG30="C+",2.5,IF(IG30="C",2,IF(IG30="D+",1.5,IF(IG30="D",1,0)))))))</f>
        <v>0</v>
      </c>
      <c r="II30" s="20" t="str">
        <f>TEXT(IH30,"0.0")</f>
        <v>0.0</v>
      </c>
      <c r="IJ30" s="46">
        <v>3</v>
      </c>
      <c r="IK30" s="416"/>
      <c r="IL30" s="417"/>
      <c r="IM30" s="599"/>
      <c r="IN30" s="599"/>
      <c r="IO30" s="17">
        <f>ROUND((IL30*0.4+IM30*0.6),1)</f>
        <v>0</v>
      </c>
      <c r="IP30" s="18">
        <f>ROUND(MAX((IL30*0.4+IM30*0.6),(IL30*0.4+IN30*0.6)),1)</f>
        <v>0</v>
      </c>
      <c r="IQ30" s="18"/>
      <c r="IR30" s="22" t="str">
        <f>IF(IP30&gt;=8.5,"A",IF(IP30&gt;=8,"B+",IF(IP30&gt;=7,"B",IF(IP30&gt;=6.5,"C+",IF(IP30&gt;=5.5,"C",IF(IP30&gt;=5,"D+",IF(IP30&gt;=4,"D","F")))))))</f>
        <v>F</v>
      </c>
      <c r="IS30" s="20">
        <f>IF(IR30="A",4,IF(IR30="B+",3.5,IF(IR30="B",3,IF(IR30="C+",2.5,IF(IR30="C",2,IF(IR30="D+",1.5,IF(IR30="D",1,0)))))))</f>
        <v>0</v>
      </c>
      <c r="IT30" s="20" t="str">
        <f>TEXT(IS30,"0.0")</f>
        <v>0.0</v>
      </c>
      <c r="IU30" s="46">
        <v>1</v>
      </c>
      <c r="IV30" s="416"/>
      <c r="IW30" s="1164"/>
      <c r="IX30" s="1164"/>
      <c r="IY30" s="1164"/>
      <c r="IZ30" s="1164"/>
      <c r="JA30" s="1164"/>
      <c r="JB30" s="1164"/>
      <c r="JC30" s="585">
        <v>6.8</v>
      </c>
      <c r="JD30" s="488"/>
      <c r="JE30" s="488"/>
      <c r="JF30" s="17">
        <f t="shared" si="813"/>
        <v>2.7</v>
      </c>
      <c r="JG30" s="18">
        <f t="shared" si="814"/>
        <v>2.7</v>
      </c>
      <c r="JH30" s="18"/>
      <c r="JI30" s="22" t="str">
        <f t="shared" si="815"/>
        <v>F</v>
      </c>
      <c r="JJ30" s="20">
        <f t="shared" si="816"/>
        <v>0</v>
      </c>
      <c r="JK30" s="20" t="str">
        <f t="shared" si="817"/>
        <v>0.0</v>
      </c>
      <c r="JL30" s="46">
        <v>2</v>
      </c>
      <c r="JM30" s="416"/>
      <c r="JN30" s="419">
        <v>0</v>
      </c>
      <c r="JO30" s="337"/>
      <c r="JP30" s="337"/>
      <c r="JQ30" s="17">
        <f>ROUND((JN30*0.4+JO30*0.6),1)</f>
        <v>0</v>
      </c>
      <c r="JR30" s="18">
        <f>ROUND(MAX((JN30*0.4+JO30*0.6),(JN30*0.4+JP30*0.6)),1)</f>
        <v>0</v>
      </c>
      <c r="JS30" s="18"/>
      <c r="JT30" s="22" t="str">
        <f>IF(JR30&gt;=8.5,"A",IF(JR30&gt;=8,"B+",IF(JR30&gt;=7,"B",IF(JR30&gt;=6.5,"C+",IF(JR30&gt;=5.5,"C",IF(JR30&gt;=5,"D+",IF(JR30&gt;=4,"D","F")))))))</f>
        <v>F</v>
      </c>
      <c r="JU30" s="20">
        <f>IF(JT30="A",4,IF(JT30="B+",3.5,IF(JT30="B",3,IF(JT30="C+",2.5,IF(JT30="C",2,IF(JT30="D+",1.5,IF(JT30="D",1,0)))))))</f>
        <v>0</v>
      </c>
      <c r="JV30" s="20" t="str">
        <f>TEXT(JU30,"0.0")</f>
        <v>0.0</v>
      </c>
      <c r="JW30" s="46">
        <v>1</v>
      </c>
      <c r="JX30" s="416"/>
      <c r="JY30" s="1164"/>
      <c r="JZ30" s="1164"/>
      <c r="KA30" s="1164"/>
      <c r="KB30" s="1164"/>
      <c r="KC30" s="1164"/>
      <c r="KD30" s="1164"/>
      <c r="KE30" s="515">
        <f>FK30+FV30+GG30+GR30+HC30+HN30+HY30+IJ30+IU30+JL30+JW30</f>
        <v>24</v>
      </c>
      <c r="KF30" s="35">
        <f>(FI30*FK30+FT30*FV30+GE30*GG30+GP30*GR30+HA30*HC30+HL30*HN30+HW30*HY30+IH30*IJ30+IS30*IU30+JJ30*JL30+JU30*JW30)/KE30</f>
        <v>0</v>
      </c>
      <c r="KG30" s="36" t="str">
        <f>TEXT(KF30,"0.00")</f>
        <v>0.00</v>
      </c>
      <c r="KH30" s="37" t="str">
        <f>IF(AND(KF30&lt;1),"Cảnh báo KQHT","Lên lớp")</f>
        <v>Cảnh báo KQHT</v>
      </c>
      <c r="KI30" s="501">
        <f>BU30+EQ30+KE30</f>
        <v>57</v>
      </c>
      <c r="KJ30" s="690">
        <f>(BU30*BV30+EQ30*ER30+KF30*KE30)/KI30</f>
        <v>0.94736842105263153</v>
      </c>
      <c r="KK30" s="36" t="str">
        <f>TEXT(KJ30,"0.00")</f>
        <v>0.95</v>
      </c>
      <c r="KL30" s="290">
        <f>FL30+FW30+GH30+GS30+HD30+HO30+HZ30+IK30+IV30+JM30+JX30</f>
        <v>0</v>
      </c>
      <c r="KM30" s="291" t="e">
        <f xml:space="preserve"> (FI30*FL30+FT30*FW30+GE30*GH30+GP30*GS30+HA30*HD30+HL30*HO30+HW30*HZ30+IH30*IK30+IS30*IV30+JJ30*JM30+JU30*JX30)/KL30</f>
        <v>#DIV/0!</v>
      </c>
      <c r="KN30" s="679">
        <f>EX30+KL30</f>
        <v>27</v>
      </c>
      <c r="KO30" s="680" t="e">
        <f xml:space="preserve"> (EX30*EY30+KM30*KL30)/KN30</f>
        <v>#DIV/0!</v>
      </c>
      <c r="KP30" s="37" t="e">
        <f>IF(AND(KO30&lt;1.4),"Cảnh báo KQHT","Lên lớp")</f>
        <v>#DIV/0!</v>
      </c>
    </row>
    <row r="31" spans="1:532" ht="18.75" customHeight="1">
      <c r="A31" s="108">
        <v>5</v>
      </c>
      <c r="B31" s="127" t="s">
        <v>251</v>
      </c>
      <c r="C31" s="65" t="s">
        <v>283</v>
      </c>
      <c r="D31" s="128" t="s">
        <v>196</v>
      </c>
      <c r="E31" s="129" t="s">
        <v>58</v>
      </c>
      <c r="F31" s="125" t="s">
        <v>882</v>
      </c>
      <c r="G31" s="131" t="s">
        <v>204</v>
      </c>
      <c r="H31" s="131" t="s">
        <v>8</v>
      </c>
      <c r="I31" s="760" t="s">
        <v>392</v>
      </c>
      <c r="J31" s="458"/>
      <c r="K31" s="1051"/>
      <c r="L31" s="465" t="str">
        <f t="shared" si="743"/>
        <v>F</v>
      </c>
      <c r="M31" s="466">
        <f t="shared" si="744"/>
        <v>0</v>
      </c>
      <c r="N31" s="10"/>
      <c r="O31" s="10"/>
      <c r="P31" s="22"/>
      <c r="Q31" s="20"/>
      <c r="R31" s="12">
        <v>7.3</v>
      </c>
      <c r="S31" s="13">
        <v>7</v>
      </c>
      <c r="T31" s="14"/>
      <c r="U31" s="11">
        <f t="shared" si="745"/>
        <v>7.1</v>
      </c>
      <c r="V31" s="16">
        <f t="shared" si="746"/>
        <v>7.1</v>
      </c>
      <c r="W31" s="16"/>
      <c r="X31" s="22" t="str">
        <f t="shared" si="747"/>
        <v>B</v>
      </c>
      <c r="Y31" s="20">
        <f t="shared" si="748"/>
        <v>3</v>
      </c>
      <c r="Z31" s="39" t="str">
        <f t="shared" si="749"/>
        <v>3.0</v>
      </c>
      <c r="AA31" s="69">
        <v>2</v>
      </c>
      <c r="AB31" s="92">
        <v>2</v>
      </c>
      <c r="AC31" s="26">
        <v>3.8</v>
      </c>
      <c r="AD31" s="13"/>
      <c r="AE31" s="14"/>
      <c r="AF31" s="11">
        <f t="shared" si="750"/>
        <v>1.5</v>
      </c>
      <c r="AG31" s="16">
        <f t="shared" si="751"/>
        <v>1.5</v>
      </c>
      <c r="AH31" s="16"/>
      <c r="AI31" s="22" t="str">
        <f t="shared" si="752"/>
        <v>F</v>
      </c>
      <c r="AJ31" s="20">
        <f t="shared" si="753"/>
        <v>0</v>
      </c>
      <c r="AK31" s="39" t="str">
        <f t="shared" si="754"/>
        <v>0.0</v>
      </c>
      <c r="AL31" s="8">
        <v>3</v>
      </c>
      <c r="AM31" s="92"/>
      <c r="AN31" s="26">
        <v>2.2999999999999998</v>
      </c>
      <c r="AO31" s="28"/>
      <c r="AP31" s="14"/>
      <c r="AQ31" s="11">
        <f t="shared" si="755"/>
        <v>0.9</v>
      </c>
      <c r="AR31" s="16">
        <f t="shared" si="756"/>
        <v>0.9</v>
      </c>
      <c r="AS31" s="16"/>
      <c r="AT31" s="22" t="str">
        <f t="shared" si="757"/>
        <v>F</v>
      </c>
      <c r="AU31" s="20">
        <f t="shared" si="758"/>
        <v>0</v>
      </c>
      <c r="AV31" s="39" t="str">
        <f t="shared" si="759"/>
        <v>0.0</v>
      </c>
      <c r="AW31" s="8">
        <v>3</v>
      </c>
      <c r="AX31" s="95"/>
      <c r="AY31" s="26">
        <v>1.4</v>
      </c>
      <c r="AZ31" s="28"/>
      <c r="BA31" s="29"/>
      <c r="BB31" s="11">
        <f t="shared" si="760"/>
        <v>0.6</v>
      </c>
      <c r="BC31" s="16">
        <f t="shared" si="761"/>
        <v>0.6</v>
      </c>
      <c r="BD31" s="16"/>
      <c r="BE31" s="22" t="str">
        <f t="shared" si="762"/>
        <v>F</v>
      </c>
      <c r="BF31" s="20">
        <f t="shared" si="763"/>
        <v>0</v>
      </c>
      <c r="BG31" s="39" t="str">
        <f t="shared" si="764"/>
        <v>0.0</v>
      </c>
      <c r="BH31" s="46">
        <v>3</v>
      </c>
      <c r="BI31" s="92"/>
      <c r="BJ31" s="26">
        <v>1.2</v>
      </c>
      <c r="BK31" s="13"/>
      <c r="BL31" s="14"/>
      <c r="BM31" s="11">
        <f t="shared" si="765"/>
        <v>0.5</v>
      </c>
      <c r="BN31" s="16">
        <f t="shared" si="766"/>
        <v>0.5</v>
      </c>
      <c r="BO31" s="16"/>
      <c r="BP31" s="22" t="str">
        <f t="shared" si="767"/>
        <v>F</v>
      </c>
      <c r="BQ31" s="20">
        <f t="shared" si="768"/>
        <v>0</v>
      </c>
      <c r="BR31" s="39" t="str">
        <f t="shared" si="769"/>
        <v>0.0</v>
      </c>
      <c r="BS31" s="46">
        <v>5</v>
      </c>
      <c r="BT31" s="92"/>
      <c r="BU31" s="289">
        <f t="shared" si="770"/>
        <v>16</v>
      </c>
      <c r="BV31" s="35">
        <f t="shared" si="771"/>
        <v>0.375</v>
      </c>
      <c r="BW31" s="36" t="str">
        <f t="shared" si="772"/>
        <v>0.38</v>
      </c>
      <c r="BX31" s="334" t="str">
        <f>IF(AND(BV31&lt;0.8),"Cảnh báo KQHT","Lên lớp")</f>
        <v>Cảnh báo KQHT</v>
      </c>
      <c r="BY31" s="290">
        <f t="shared" si="773"/>
        <v>2</v>
      </c>
      <c r="BZ31" s="291">
        <f t="shared" si="774"/>
        <v>3</v>
      </c>
      <c r="CA31" s="37" t="str">
        <f>IF(AND(BZ31&lt;1.2),"Cảnh báo KQHT","Lên lớp")</f>
        <v>Lên lớp</v>
      </c>
      <c r="CB31" s="537" t="s">
        <v>464</v>
      </c>
      <c r="CC31" s="419">
        <v>0</v>
      </c>
      <c r="CD31" s="337"/>
      <c r="CE31" s="45"/>
      <c r="CF31" s="17">
        <f t="shared" ref="CF31:CF37" si="836">ROUND((CC31*0.4+CD31*0.6),1)</f>
        <v>0</v>
      </c>
      <c r="CG31" s="18">
        <f t="shared" ref="CG31:CG37" si="837">ROUND(MAX((CC31*0.4+CD31*0.6),(CC31*0.4+CE31*0.6)),1)</f>
        <v>0</v>
      </c>
      <c r="CH31" s="18"/>
      <c r="CI31" s="22" t="str">
        <f t="shared" ref="CI31:CI37" si="838">IF(CG31&gt;=8.5,"A",IF(CG31&gt;=8,"B+",IF(CG31&gt;=7,"B",IF(CG31&gt;=6.5,"C+",IF(CG31&gt;=5.5,"C",IF(CG31&gt;=5,"D+",IF(CG31&gt;=4,"D","F")))))))</f>
        <v>F</v>
      </c>
      <c r="CJ31" s="20">
        <f t="shared" ref="CJ31:CJ37" si="839">IF(CI31="A",4,IF(CI31="B+",3.5,IF(CI31="B",3,IF(CI31="C+",2.5,IF(CI31="C",2,IF(CI31="D+",1.5,IF(CI31="D",1,0)))))))</f>
        <v>0</v>
      </c>
      <c r="CK31" s="20" t="str">
        <f t="shared" ref="CK31:CK37" si="840">TEXT(CJ31,"0.0")</f>
        <v>0.0</v>
      </c>
      <c r="CL31" s="46">
        <v>2</v>
      </c>
      <c r="CM31" s="416"/>
      <c r="CN31" s="419">
        <v>0</v>
      </c>
      <c r="CO31" s="65"/>
      <c r="CP31" s="45"/>
      <c r="CQ31" s="17">
        <f t="shared" si="775"/>
        <v>0</v>
      </c>
      <c r="CR31" s="18">
        <f t="shared" si="776"/>
        <v>0</v>
      </c>
      <c r="CS31" s="18"/>
      <c r="CT31" s="22" t="str">
        <f t="shared" si="777"/>
        <v>F</v>
      </c>
      <c r="CU31" s="20">
        <f t="shared" si="778"/>
        <v>0</v>
      </c>
      <c r="CV31" s="20" t="str">
        <f t="shared" si="779"/>
        <v>0.0</v>
      </c>
      <c r="CW31" s="46">
        <v>4</v>
      </c>
      <c r="CX31" s="416"/>
      <c r="CY31" s="419">
        <v>0</v>
      </c>
      <c r="CZ31" s="65"/>
      <c r="DA31" s="65"/>
      <c r="DB31" s="17">
        <f t="shared" si="780"/>
        <v>0</v>
      </c>
      <c r="DC31" s="18">
        <f t="shared" si="781"/>
        <v>0</v>
      </c>
      <c r="DD31" s="18"/>
      <c r="DE31" s="22" t="str">
        <f t="shared" si="782"/>
        <v>F</v>
      </c>
      <c r="DF31" s="20">
        <f t="shared" si="783"/>
        <v>0</v>
      </c>
      <c r="DG31" s="20" t="str">
        <f t="shared" si="784"/>
        <v>0.0</v>
      </c>
      <c r="DH31" s="46">
        <v>3</v>
      </c>
      <c r="DI31" s="416"/>
      <c r="DJ31" s="417">
        <v>5.0999999999999996</v>
      </c>
      <c r="DK31" s="65">
        <v>4</v>
      </c>
      <c r="DL31" s="45"/>
      <c r="DM31" s="17">
        <f t="shared" si="785"/>
        <v>4.4000000000000004</v>
      </c>
      <c r="DN31" s="18">
        <f t="shared" si="786"/>
        <v>4.4000000000000004</v>
      </c>
      <c r="DO31" s="18"/>
      <c r="DP31" s="22" t="str">
        <f t="shared" si="787"/>
        <v>D</v>
      </c>
      <c r="DQ31" s="20">
        <f t="shared" si="788"/>
        <v>1</v>
      </c>
      <c r="DR31" s="20" t="str">
        <f t="shared" si="789"/>
        <v>1.0</v>
      </c>
      <c r="DS31" s="46">
        <v>3</v>
      </c>
      <c r="DT31" s="416">
        <v>3</v>
      </c>
      <c r="DU31" s="419">
        <v>0</v>
      </c>
      <c r="DV31" s="65"/>
      <c r="DW31" s="65"/>
      <c r="DX31" s="17">
        <f t="shared" si="790"/>
        <v>0</v>
      </c>
      <c r="DY31" s="18">
        <f t="shared" si="791"/>
        <v>0</v>
      </c>
      <c r="DZ31" s="18"/>
      <c r="EA31" s="22" t="str">
        <f t="shared" si="792"/>
        <v>F</v>
      </c>
      <c r="EB31" s="20">
        <f t="shared" si="793"/>
        <v>0</v>
      </c>
      <c r="EC31" s="20" t="str">
        <f t="shared" si="794"/>
        <v>0.0</v>
      </c>
      <c r="ED31" s="46">
        <v>3</v>
      </c>
      <c r="EE31" s="416"/>
      <c r="EF31" s="419">
        <v>0.4</v>
      </c>
      <c r="EG31" s="65"/>
      <c r="EH31" s="65"/>
      <c r="EI31" s="17">
        <f t="shared" si="795"/>
        <v>0.2</v>
      </c>
      <c r="EJ31" s="18">
        <f t="shared" si="796"/>
        <v>0.2</v>
      </c>
      <c r="EK31" s="18"/>
      <c r="EL31" s="22" t="str">
        <f t="shared" si="797"/>
        <v>F</v>
      </c>
      <c r="EM31" s="20">
        <f t="shared" si="798"/>
        <v>0</v>
      </c>
      <c r="EN31" s="20" t="str">
        <f t="shared" si="799"/>
        <v>0.0</v>
      </c>
      <c r="EO31" s="46">
        <v>2</v>
      </c>
      <c r="EP31" s="416"/>
      <c r="EQ31" s="515">
        <f t="shared" si="800"/>
        <v>17</v>
      </c>
      <c r="ER31" s="35">
        <f t="shared" si="801"/>
        <v>0.17647058823529413</v>
      </c>
      <c r="ES31" s="36" t="str">
        <f t="shared" si="802"/>
        <v>0.18</v>
      </c>
      <c r="ET31" s="315" t="str">
        <f t="shared" si="803"/>
        <v>Cảnh báo KQHT</v>
      </c>
      <c r="EU31" s="501">
        <f t="shared" si="804"/>
        <v>33</v>
      </c>
      <c r="EV31" s="35">
        <f t="shared" si="805"/>
        <v>0.27272727272727271</v>
      </c>
      <c r="EW31" s="36" t="str">
        <f t="shared" si="806"/>
        <v>0.27</v>
      </c>
      <c r="EX31" s="530">
        <f t="shared" si="807"/>
        <v>5</v>
      </c>
      <c r="EY31" s="502">
        <f t="shared" si="808"/>
        <v>1.8</v>
      </c>
      <c r="EZ31" s="503" t="str">
        <f t="shared" si="809"/>
        <v>Lên lớp</v>
      </c>
      <c r="FA31" s="539" t="s">
        <v>652</v>
      </c>
      <c r="FB31" s="415"/>
      <c r="FC31" s="414"/>
      <c r="FD31" s="414"/>
      <c r="FE31" s="490"/>
      <c r="FF31" s="490"/>
      <c r="FG31" s="490"/>
      <c r="FH31" s="490"/>
      <c r="FI31" s="490"/>
      <c r="FJ31" s="490"/>
      <c r="FK31" s="46">
        <v>4</v>
      </c>
      <c r="FL31" s="559"/>
      <c r="FM31" s="417">
        <v>5.6</v>
      </c>
      <c r="FN31" s="65">
        <v>0</v>
      </c>
      <c r="FO31" s="488"/>
      <c r="FP31" s="17">
        <f>ROUND((FM31*0.4+FN31*0.6),1)</f>
        <v>2.2000000000000002</v>
      </c>
      <c r="FQ31" s="18">
        <f>ROUND(MAX((FM31*0.4+FN31*0.6),(FM31*0.4+FO31*0.6)),1)</f>
        <v>2.2000000000000002</v>
      </c>
      <c r="FR31" s="18"/>
      <c r="FS31" s="22" t="str">
        <f t="shared" si="810"/>
        <v>F</v>
      </c>
      <c r="FT31" s="20">
        <f t="shared" si="811"/>
        <v>0</v>
      </c>
      <c r="FU31" s="20" t="str">
        <f t="shared" si="812"/>
        <v>0.0</v>
      </c>
      <c r="FV31" s="46">
        <v>2</v>
      </c>
      <c r="FW31" s="416"/>
      <c r="FX31" s="419">
        <v>3</v>
      </c>
      <c r="FY31" s="74"/>
      <c r="FZ31" s="74"/>
      <c r="GA31" s="45"/>
      <c r="GB31" s="45"/>
      <c r="GC31" s="45"/>
      <c r="GD31" s="45"/>
      <c r="GE31" s="45"/>
      <c r="GF31" s="45"/>
      <c r="GG31" s="46">
        <v>2</v>
      </c>
      <c r="GH31" s="454"/>
      <c r="GI31" s="543"/>
      <c r="GJ31" s="45"/>
      <c r="GK31" s="45"/>
      <c r="GL31" s="45"/>
      <c r="GM31" s="45"/>
      <c r="GN31" s="45"/>
      <c r="GO31" s="45"/>
      <c r="GP31" s="45"/>
      <c r="GQ31" s="45"/>
      <c r="GR31" s="45"/>
      <c r="GS31" s="454"/>
      <c r="GT31" s="543"/>
      <c r="GU31" s="45"/>
      <c r="GV31" s="45"/>
      <c r="GW31" s="45"/>
      <c r="GX31" s="45"/>
      <c r="GY31" s="45"/>
      <c r="GZ31" s="45"/>
      <c r="HA31" s="45"/>
      <c r="HB31" s="45"/>
      <c r="HC31" s="45"/>
      <c r="HD31" s="454"/>
      <c r="HE31" s="543"/>
      <c r="HF31" s="45"/>
      <c r="HG31" s="45"/>
      <c r="HH31" s="45"/>
      <c r="HI31" s="45"/>
      <c r="HJ31" s="45"/>
      <c r="HK31" s="45"/>
      <c r="HL31" s="45"/>
      <c r="HM31" s="45"/>
      <c r="HN31" s="45"/>
      <c r="HO31" s="454"/>
      <c r="HP31" s="543"/>
      <c r="HQ31" s="45"/>
      <c r="HR31" s="45"/>
      <c r="HS31" s="45"/>
      <c r="HT31" s="45"/>
      <c r="HU31" s="45"/>
      <c r="HV31" s="45"/>
      <c r="HW31" s="45"/>
      <c r="HX31" s="45"/>
      <c r="HY31" s="45"/>
      <c r="HZ31" s="454"/>
      <c r="IA31" s="543"/>
      <c r="IB31" s="45"/>
      <c r="IC31" s="45"/>
      <c r="ID31" s="45"/>
      <c r="IE31" s="45"/>
      <c r="IF31" s="45"/>
      <c r="IG31" s="45"/>
      <c r="IH31" s="45"/>
      <c r="II31" s="45"/>
      <c r="IJ31" s="45"/>
      <c r="IK31" s="454"/>
      <c r="IL31" s="543"/>
      <c r="IM31" s="45"/>
      <c r="IN31" s="45"/>
      <c r="IO31" s="45"/>
      <c r="IP31" s="45"/>
      <c r="IQ31" s="45"/>
      <c r="IR31" s="45"/>
      <c r="IS31" s="45"/>
      <c r="IT31" s="45"/>
      <c r="IU31" s="45"/>
      <c r="IV31" s="454"/>
      <c r="IW31" s="1165"/>
      <c r="IX31" s="1165"/>
      <c r="IY31" s="1165"/>
      <c r="IZ31" s="1165"/>
      <c r="JA31" s="1165"/>
      <c r="JB31" s="1165"/>
      <c r="JC31" s="586">
        <v>0</v>
      </c>
      <c r="JD31" s="65"/>
      <c r="JE31" s="65"/>
      <c r="JF31" s="17">
        <f t="shared" si="813"/>
        <v>0</v>
      </c>
      <c r="JG31" s="18">
        <f t="shared" si="814"/>
        <v>0</v>
      </c>
      <c r="JH31" s="18"/>
      <c r="JI31" s="22" t="str">
        <f t="shared" si="815"/>
        <v>F</v>
      </c>
      <c r="JJ31" s="20">
        <f t="shared" si="816"/>
        <v>0</v>
      </c>
      <c r="JK31" s="20" t="str">
        <f t="shared" si="817"/>
        <v>0.0</v>
      </c>
      <c r="JL31" s="46">
        <v>2</v>
      </c>
      <c r="JM31" s="416"/>
      <c r="JN31" s="543"/>
      <c r="JO31" s="45"/>
      <c r="JP31" s="45"/>
      <c r="JQ31" s="45"/>
      <c r="JR31" s="45"/>
      <c r="JS31" s="45"/>
      <c r="JT31" s="45"/>
      <c r="JU31" s="45"/>
      <c r="JV31" s="454"/>
    </row>
    <row r="32" spans="1:532" ht="19.5" customHeight="1">
      <c r="A32" s="108">
        <v>21</v>
      </c>
      <c r="B32" s="127" t="s">
        <v>251</v>
      </c>
      <c r="C32" s="59" t="s">
        <v>299</v>
      </c>
      <c r="D32" s="138" t="s">
        <v>273</v>
      </c>
      <c r="E32" s="139" t="s">
        <v>274</v>
      </c>
      <c r="F32" s="135" t="s">
        <v>882</v>
      </c>
      <c r="G32" s="140" t="s">
        <v>219</v>
      </c>
      <c r="H32" s="140" t="s">
        <v>8</v>
      </c>
      <c r="I32" s="108" t="s">
        <v>408</v>
      </c>
      <c r="J32" s="458"/>
      <c r="K32" s="1051"/>
      <c r="L32" s="465" t="str">
        <f t="shared" si="743"/>
        <v>F</v>
      </c>
      <c r="M32" s="466">
        <f t="shared" si="744"/>
        <v>0</v>
      </c>
      <c r="N32" s="10"/>
      <c r="O32" s="10"/>
      <c r="P32" s="22"/>
      <c r="Q32" s="20"/>
      <c r="R32" s="12">
        <v>6</v>
      </c>
      <c r="S32" s="13">
        <v>7</v>
      </c>
      <c r="T32" s="14"/>
      <c r="U32" s="11">
        <f t="shared" si="745"/>
        <v>6.6</v>
      </c>
      <c r="V32" s="16">
        <f t="shared" si="746"/>
        <v>6.6</v>
      </c>
      <c r="W32" s="16"/>
      <c r="X32" s="22" t="str">
        <f t="shared" si="747"/>
        <v>C+</v>
      </c>
      <c r="Y32" s="20">
        <f t="shared" si="748"/>
        <v>2.5</v>
      </c>
      <c r="Z32" s="39" t="str">
        <f t="shared" si="749"/>
        <v>2.5</v>
      </c>
      <c r="AA32" s="69">
        <v>2</v>
      </c>
      <c r="AB32" s="92">
        <v>2</v>
      </c>
      <c r="AC32" s="26">
        <v>4.5</v>
      </c>
      <c r="AD32" s="13"/>
      <c r="AE32" s="14"/>
      <c r="AF32" s="11">
        <f t="shared" si="750"/>
        <v>1.8</v>
      </c>
      <c r="AG32" s="16">
        <f t="shared" si="751"/>
        <v>1.8</v>
      </c>
      <c r="AH32" s="16"/>
      <c r="AI32" s="22" t="str">
        <f t="shared" si="752"/>
        <v>F</v>
      </c>
      <c r="AJ32" s="20">
        <f t="shared" si="753"/>
        <v>0</v>
      </c>
      <c r="AK32" s="39" t="str">
        <f t="shared" si="754"/>
        <v>0.0</v>
      </c>
      <c r="AL32" s="8">
        <v>3</v>
      </c>
      <c r="AM32" s="92"/>
      <c r="AN32" s="26">
        <v>0</v>
      </c>
      <c r="AO32" s="28"/>
      <c r="AP32" s="14"/>
      <c r="AQ32" s="11">
        <f t="shared" si="755"/>
        <v>0</v>
      </c>
      <c r="AR32" s="16">
        <f t="shared" si="756"/>
        <v>0</v>
      </c>
      <c r="AS32" s="16"/>
      <c r="AT32" s="22" t="str">
        <f t="shared" si="757"/>
        <v>F</v>
      </c>
      <c r="AU32" s="20">
        <f t="shared" si="758"/>
        <v>0</v>
      </c>
      <c r="AV32" s="39" t="str">
        <f t="shared" si="759"/>
        <v>0.0</v>
      </c>
      <c r="AW32" s="8">
        <v>3</v>
      </c>
      <c r="AX32" s="95"/>
      <c r="AY32" s="26">
        <v>0</v>
      </c>
      <c r="AZ32" s="28"/>
      <c r="BA32" s="29"/>
      <c r="BB32" s="11">
        <f t="shared" si="760"/>
        <v>0</v>
      </c>
      <c r="BC32" s="16">
        <f t="shared" si="761"/>
        <v>0</v>
      </c>
      <c r="BD32" s="16"/>
      <c r="BE32" s="22" t="str">
        <f t="shared" si="762"/>
        <v>F</v>
      </c>
      <c r="BF32" s="20">
        <f t="shared" si="763"/>
        <v>0</v>
      </c>
      <c r="BG32" s="39" t="str">
        <f t="shared" si="764"/>
        <v>0.0</v>
      </c>
      <c r="BH32" s="46">
        <v>3</v>
      </c>
      <c r="BI32" s="92"/>
      <c r="BJ32" s="26">
        <v>0</v>
      </c>
      <c r="BK32" s="13"/>
      <c r="BL32" s="14"/>
      <c r="BM32" s="11">
        <f t="shared" si="765"/>
        <v>0</v>
      </c>
      <c r="BN32" s="16">
        <f t="shared" si="766"/>
        <v>0</v>
      </c>
      <c r="BO32" s="16"/>
      <c r="BP32" s="22" t="str">
        <f t="shared" si="767"/>
        <v>F</v>
      </c>
      <c r="BQ32" s="20">
        <f t="shared" si="768"/>
        <v>0</v>
      </c>
      <c r="BR32" s="39" t="str">
        <f t="shared" si="769"/>
        <v>0.0</v>
      </c>
      <c r="BS32" s="46">
        <v>5</v>
      </c>
      <c r="BT32" s="92"/>
      <c r="BU32" s="289">
        <f t="shared" si="770"/>
        <v>16</v>
      </c>
      <c r="BV32" s="35">
        <f t="shared" si="771"/>
        <v>0.3125</v>
      </c>
      <c r="BW32" s="36" t="str">
        <f t="shared" si="772"/>
        <v>0.31</v>
      </c>
      <c r="BX32" s="334" t="str">
        <f>IF(AND(BV32&lt;0.8),"Cảnh báo KQHT","Lên lớp")</f>
        <v>Cảnh báo KQHT</v>
      </c>
      <c r="BY32" s="290">
        <f t="shared" si="773"/>
        <v>2</v>
      </c>
      <c r="BZ32" s="291">
        <f t="shared" si="774"/>
        <v>2.5</v>
      </c>
      <c r="CA32" s="37" t="str">
        <f>IF(AND(BZ32&lt;1.2),"Cảnh báo KQHT","Lên lớp")</f>
        <v>Lên lớp</v>
      </c>
      <c r="CB32" s="539" t="s">
        <v>464</v>
      </c>
      <c r="CC32" s="417"/>
      <c r="CD32" s="337"/>
      <c r="CE32" s="45"/>
      <c r="CF32" s="17">
        <f t="shared" si="836"/>
        <v>0</v>
      </c>
      <c r="CG32" s="18">
        <f t="shared" si="837"/>
        <v>0</v>
      </c>
      <c r="CH32" s="18"/>
      <c r="CI32" s="22" t="str">
        <f t="shared" si="838"/>
        <v>F</v>
      </c>
      <c r="CJ32" s="20">
        <f t="shared" si="839"/>
        <v>0</v>
      </c>
      <c r="CK32" s="20" t="str">
        <f t="shared" si="840"/>
        <v>0.0</v>
      </c>
      <c r="CL32" s="46">
        <v>2</v>
      </c>
      <c r="CM32" s="416"/>
      <c r="CN32" s="419">
        <v>0</v>
      </c>
      <c r="CO32" s="65"/>
      <c r="CP32" s="45"/>
      <c r="CQ32" s="17">
        <f t="shared" si="775"/>
        <v>0</v>
      </c>
      <c r="CR32" s="18">
        <f t="shared" si="776"/>
        <v>0</v>
      </c>
      <c r="CS32" s="18"/>
      <c r="CT32" s="22" t="str">
        <f t="shared" si="777"/>
        <v>F</v>
      </c>
      <c r="CU32" s="20">
        <f t="shared" si="778"/>
        <v>0</v>
      </c>
      <c r="CV32" s="20" t="str">
        <f t="shared" si="779"/>
        <v>0.0</v>
      </c>
      <c r="CW32" s="46">
        <v>4</v>
      </c>
      <c r="CX32" s="416"/>
      <c r="CY32" s="419">
        <v>0</v>
      </c>
      <c r="CZ32" s="65"/>
      <c r="DA32" s="65"/>
      <c r="DB32" s="17">
        <f t="shared" si="780"/>
        <v>0</v>
      </c>
      <c r="DC32" s="18">
        <f t="shared" si="781"/>
        <v>0</v>
      </c>
      <c r="DD32" s="18"/>
      <c r="DE32" s="22" t="str">
        <f t="shared" si="782"/>
        <v>F</v>
      </c>
      <c r="DF32" s="20">
        <f t="shared" si="783"/>
        <v>0</v>
      </c>
      <c r="DG32" s="20" t="str">
        <f t="shared" si="784"/>
        <v>0.0</v>
      </c>
      <c r="DH32" s="46">
        <v>3</v>
      </c>
      <c r="DI32" s="416"/>
      <c r="DJ32" s="419">
        <v>0</v>
      </c>
      <c r="DK32" s="65"/>
      <c r="DL32" s="45"/>
      <c r="DM32" s="17">
        <f t="shared" si="785"/>
        <v>0</v>
      </c>
      <c r="DN32" s="18">
        <f t="shared" si="786"/>
        <v>0</v>
      </c>
      <c r="DO32" s="18"/>
      <c r="DP32" s="22" t="str">
        <f t="shared" si="787"/>
        <v>F</v>
      </c>
      <c r="DQ32" s="20">
        <f t="shared" si="788"/>
        <v>0</v>
      </c>
      <c r="DR32" s="20" t="str">
        <f t="shared" si="789"/>
        <v>0.0</v>
      </c>
      <c r="DS32" s="46">
        <v>3</v>
      </c>
      <c r="DT32" s="416"/>
      <c r="DU32" s="419">
        <v>0</v>
      </c>
      <c r="DV32" s="428"/>
      <c r="DW32" s="65"/>
      <c r="DX32" s="17">
        <f t="shared" si="790"/>
        <v>0</v>
      </c>
      <c r="DY32" s="18">
        <f t="shared" si="791"/>
        <v>0</v>
      </c>
      <c r="DZ32" s="18"/>
      <c r="EA32" s="22" t="str">
        <f t="shared" si="792"/>
        <v>F</v>
      </c>
      <c r="EB32" s="20">
        <f t="shared" si="793"/>
        <v>0</v>
      </c>
      <c r="EC32" s="20" t="str">
        <f t="shared" si="794"/>
        <v>0.0</v>
      </c>
      <c r="ED32" s="46">
        <v>3</v>
      </c>
      <c r="EE32" s="416"/>
      <c r="EF32" s="419">
        <v>0</v>
      </c>
      <c r="EG32" s="65"/>
      <c r="EH32" s="65"/>
      <c r="EI32" s="17">
        <f t="shared" si="795"/>
        <v>0</v>
      </c>
      <c r="EJ32" s="18">
        <f t="shared" si="796"/>
        <v>0</v>
      </c>
      <c r="EK32" s="18"/>
      <c r="EL32" s="22" t="str">
        <f t="shared" si="797"/>
        <v>F</v>
      </c>
      <c r="EM32" s="20">
        <f t="shared" si="798"/>
        <v>0</v>
      </c>
      <c r="EN32" s="20" t="str">
        <f t="shared" si="799"/>
        <v>0.0</v>
      </c>
      <c r="EO32" s="46">
        <v>2</v>
      </c>
      <c r="EP32" s="416"/>
      <c r="EQ32" s="515">
        <f t="shared" si="800"/>
        <v>17</v>
      </c>
      <c r="ER32" s="35">
        <f t="shared" si="801"/>
        <v>0</v>
      </c>
      <c r="ES32" s="36" t="str">
        <f t="shared" si="802"/>
        <v>0.00</v>
      </c>
      <c r="ET32" s="315" t="str">
        <f t="shared" si="803"/>
        <v>Cảnh báo KQHT</v>
      </c>
      <c r="EU32" s="501">
        <f t="shared" si="804"/>
        <v>33</v>
      </c>
      <c r="EV32" s="35">
        <f t="shared" si="805"/>
        <v>0.15151515151515152</v>
      </c>
      <c r="EW32" s="36" t="str">
        <f t="shared" si="806"/>
        <v>0.15</v>
      </c>
      <c r="EX32" s="530">
        <f t="shared" si="807"/>
        <v>2</v>
      </c>
      <c r="EY32" s="502">
        <f t="shared" si="808"/>
        <v>2.5</v>
      </c>
      <c r="EZ32" s="503" t="str">
        <f t="shared" si="809"/>
        <v>Lên lớp</v>
      </c>
      <c r="FA32" s="541" t="s">
        <v>652</v>
      </c>
      <c r="FB32" s="415"/>
      <c r="FC32" s="414"/>
      <c r="FD32" s="414"/>
      <c r="FE32" s="560"/>
      <c r="FF32" s="560"/>
      <c r="FG32" s="560"/>
      <c r="FH32" s="560"/>
      <c r="FI32" s="560"/>
      <c r="FJ32" s="560"/>
      <c r="FK32" s="46">
        <v>4</v>
      </c>
      <c r="FL32" s="561"/>
      <c r="FM32" s="419">
        <v>0</v>
      </c>
      <c r="FN32" s="65"/>
      <c r="FO32" s="65"/>
      <c r="FP32" s="17">
        <f>ROUND((FM32*0.4+FN32*0.6),1)</f>
        <v>0</v>
      </c>
      <c r="FQ32" s="18">
        <f>ROUND(MAX((FM32*0.4+FN32*0.6),(FM32*0.4+FO32*0.6)),1)</f>
        <v>0</v>
      </c>
      <c r="FR32" s="18"/>
      <c r="FS32" s="22" t="str">
        <f t="shared" si="810"/>
        <v>F</v>
      </c>
      <c r="FT32" s="20">
        <f t="shared" si="811"/>
        <v>0</v>
      </c>
      <c r="FU32" s="20" t="str">
        <f t="shared" si="812"/>
        <v>0.0</v>
      </c>
      <c r="FV32" s="46">
        <v>2</v>
      </c>
      <c r="FW32" s="416"/>
      <c r="FX32" s="419"/>
      <c r="FY32" s="74"/>
      <c r="FZ32" s="74"/>
      <c r="GA32" s="45"/>
      <c r="GB32" s="45"/>
      <c r="GC32" s="45"/>
      <c r="GD32" s="45"/>
      <c r="GE32" s="45"/>
      <c r="GF32" s="45"/>
      <c r="GG32" s="46">
        <v>2</v>
      </c>
      <c r="GH32" s="454"/>
      <c r="GI32" s="543"/>
      <c r="GJ32" s="45"/>
      <c r="GK32" s="45"/>
      <c r="GL32" s="45"/>
      <c r="GM32" s="45"/>
      <c r="GN32" s="45"/>
      <c r="GO32" s="45"/>
      <c r="GP32" s="45"/>
      <c r="GQ32" s="45"/>
      <c r="GR32" s="45"/>
      <c r="GS32" s="454"/>
      <c r="GT32" s="543"/>
      <c r="GU32" s="45"/>
      <c r="GV32" s="45"/>
      <c r="GW32" s="45"/>
      <c r="GX32" s="45"/>
      <c r="GY32" s="45"/>
      <c r="GZ32" s="45"/>
      <c r="HA32" s="45"/>
      <c r="HB32" s="45"/>
      <c r="HC32" s="45"/>
      <c r="HD32" s="454"/>
      <c r="HE32" s="543"/>
      <c r="HF32" s="45"/>
      <c r="HG32" s="45"/>
      <c r="HH32" s="45"/>
      <c r="HI32" s="45"/>
      <c r="HJ32" s="45"/>
      <c r="HK32" s="45"/>
      <c r="HL32" s="45"/>
      <c r="HM32" s="45"/>
      <c r="HN32" s="45"/>
      <c r="HO32" s="454"/>
      <c r="HP32" s="543"/>
      <c r="HQ32" s="45"/>
      <c r="HR32" s="45"/>
      <c r="HS32" s="45"/>
      <c r="HT32" s="45"/>
      <c r="HU32" s="45"/>
      <c r="HV32" s="45"/>
      <c r="HW32" s="45"/>
      <c r="HX32" s="45"/>
      <c r="HY32" s="45"/>
      <c r="HZ32" s="454"/>
      <c r="IA32" s="543"/>
      <c r="IB32" s="45"/>
      <c r="IC32" s="45"/>
      <c r="ID32" s="45"/>
      <c r="IE32" s="45"/>
      <c r="IF32" s="45"/>
      <c r="IG32" s="45"/>
      <c r="IH32" s="45"/>
      <c r="II32" s="45"/>
      <c r="IJ32" s="45"/>
      <c r="IK32" s="454"/>
      <c r="IL32" s="543"/>
      <c r="IM32" s="45"/>
      <c r="IN32" s="45"/>
      <c r="IO32" s="45"/>
      <c r="IP32" s="45"/>
      <c r="IQ32" s="45"/>
      <c r="IR32" s="45"/>
      <c r="IS32" s="45"/>
      <c r="IT32" s="45"/>
      <c r="IU32" s="45"/>
      <c r="IV32" s="454"/>
      <c r="IW32" s="1165"/>
      <c r="IX32" s="1165"/>
      <c r="IY32" s="1165"/>
      <c r="IZ32" s="1165"/>
      <c r="JA32" s="1165"/>
      <c r="JB32" s="1165"/>
      <c r="JC32" s="585"/>
      <c r="JD32" s="65"/>
      <c r="JE32" s="65"/>
      <c r="JF32" s="17">
        <f t="shared" si="813"/>
        <v>0</v>
      </c>
      <c r="JG32" s="18">
        <f t="shared" si="814"/>
        <v>0</v>
      </c>
      <c r="JH32" s="18"/>
      <c r="JI32" s="22" t="str">
        <f t="shared" si="815"/>
        <v>F</v>
      </c>
      <c r="JJ32" s="20">
        <f t="shared" si="816"/>
        <v>0</v>
      </c>
      <c r="JK32" s="20" t="str">
        <f t="shared" si="817"/>
        <v>0.0</v>
      </c>
      <c r="JL32" s="46">
        <v>2</v>
      </c>
      <c r="JM32" s="416"/>
      <c r="JN32" s="543"/>
      <c r="JO32" s="45"/>
      <c r="JP32" s="45"/>
      <c r="JQ32" s="45"/>
      <c r="JR32" s="45"/>
      <c r="JS32" s="45"/>
      <c r="JT32" s="45"/>
      <c r="JU32" s="45"/>
      <c r="JV32" s="454"/>
    </row>
    <row r="33" spans="1:168" ht="18.75" customHeight="1">
      <c r="A33" s="108">
        <v>1</v>
      </c>
      <c r="B33" s="122" t="s">
        <v>251</v>
      </c>
      <c r="C33" s="61" t="s">
        <v>279</v>
      </c>
      <c r="D33" s="123" t="s">
        <v>252</v>
      </c>
      <c r="E33" s="124" t="s">
        <v>28</v>
      </c>
      <c r="F33" s="125" t="s">
        <v>649</v>
      </c>
      <c r="G33" s="126" t="s">
        <v>201</v>
      </c>
      <c r="H33" s="126" t="s">
        <v>8</v>
      </c>
      <c r="I33" s="762" t="s">
        <v>388</v>
      </c>
      <c r="J33" s="458"/>
      <c r="K33" s="1051"/>
      <c r="L33" s="465" t="str">
        <f t="shared" si="743"/>
        <v>F</v>
      </c>
      <c r="M33" s="466">
        <f t="shared" si="744"/>
        <v>0</v>
      </c>
      <c r="N33" s="10"/>
      <c r="O33" s="10"/>
      <c r="P33" s="22"/>
      <c r="Q33" s="20"/>
      <c r="R33" s="12">
        <v>7.3</v>
      </c>
      <c r="S33" s="13">
        <v>8</v>
      </c>
      <c r="T33" s="14"/>
      <c r="U33" s="11">
        <f t="shared" ref="U33:U38" si="841">ROUND((R33*0.4+S33*0.6),1)</f>
        <v>7.7</v>
      </c>
      <c r="V33" s="16">
        <f t="shared" ref="V33:V38" si="842">ROUND(MAX((R33*0.4+S33*0.6),(R33*0.4+T33*0.6)),1)</f>
        <v>7.7</v>
      </c>
      <c r="W33" s="16"/>
      <c r="X33" s="22" t="str">
        <f t="shared" ref="X33:X38" si="843">IF(V33&gt;=8.5,"A",IF(V33&gt;=8,"B+",IF(V33&gt;=7,"B",IF(V33&gt;=6.5,"C+",IF(V33&gt;=5.5,"C",IF(V33&gt;=5,"D+",IF(V33&gt;=4,"D","F")))))))</f>
        <v>B</v>
      </c>
      <c r="Y33" s="20">
        <f t="shared" ref="Y33:Y38" si="844">IF(X33="A",4,IF(X33="B+",3.5,IF(X33="B",3,IF(X33="C+",2.5,IF(X33="C",2,IF(X33="D+",1.5,IF(X33="D",1,0)))))))</f>
        <v>3</v>
      </c>
      <c r="Z33" s="39" t="str">
        <f t="shared" ref="Z33:Z38" si="845">TEXT(Y33,"0.0")</f>
        <v>3.0</v>
      </c>
      <c r="AA33" s="69">
        <v>2</v>
      </c>
      <c r="AB33" s="92">
        <v>2</v>
      </c>
      <c r="AC33" s="12">
        <v>7.3</v>
      </c>
      <c r="AD33" s="13">
        <v>8</v>
      </c>
      <c r="AE33" s="14"/>
      <c r="AF33" s="11">
        <f t="shared" ref="AF33:AF38" si="846">ROUND((AC33*0.4+AD33*0.6),1)</f>
        <v>7.7</v>
      </c>
      <c r="AG33" s="16">
        <f t="shared" ref="AG33:AG38" si="847">ROUND(MAX((AC33*0.4+AD33*0.6),(AC33*0.4+AE33*0.6)),1)</f>
        <v>7.7</v>
      </c>
      <c r="AH33" s="16"/>
      <c r="AI33" s="22" t="str">
        <f t="shared" ref="AI33:AI38" si="848">IF(AG33&gt;=8.5,"A",IF(AG33&gt;=8,"B+",IF(AG33&gt;=7,"B",IF(AG33&gt;=6.5,"C+",IF(AG33&gt;=5.5,"C",IF(AG33&gt;=5,"D+",IF(AG33&gt;=4,"D","F")))))))</f>
        <v>B</v>
      </c>
      <c r="AJ33" s="20">
        <f t="shared" ref="AJ33:AJ38" si="849">IF(AI33="A",4,IF(AI33="B+",3.5,IF(AI33="B",3,IF(AI33="C+",2.5,IF(AI33="C",2,IF(AI33="D+",1.5,IF(AI33="D",1,0)))))))</f>
        <v>3</v>
      </c>
      <c r="AK33" s="39" t="str">
        <f t="shared" ref="AK33:AK38" si="850">TEXT(AJ33,"0.0")</f>
        <v>3.0</v>
      </c>
      <c r="AL33" s="8">
        <v>3</v>
      </c>
      <c r="AM33" s="92">
        <v>3</v>
      </c>
      <c r="AN33" s="27">
        <v>5.4</v>
      </c>
      <c r="AO33" s="28">
        <v>6</v>
      </c>
      <c r="AP33" s="14"/>
      <c r="AQ33" s="11">
        <f t="shared" ref="AQ33:AQ38" si="851">ROUND((AN33*0.4+AO33*0.6),1)</f>
        <v>5.8</v>
      </c>
      <c r="AR33" s="16">
        <f t="shared" ref="AR33:AR38" si="852">ROUND(MAX((AN33*0.4+AO33*0.6),(AN33*0.4+AP33*0.6)),1)</f>
        <v>5.8</v>
      </c>
      <c r="AS33" s="16"/>
      <c r="AT33" s="22" t="str">
        <f t="shared" ref="AT33:AT38" si="853">IF(AR33&gt;=8.5,"A",IF(AR33&gt;=8,"B+",IF(AR33&gt;=7,"B",IF(AR33&gt;=6.5,"C+",IF(AR33&gt;=5.5,"C",IF(AR33&gt;=5,"D+",IF(AR33&gt;=4,"D","F")))))))</f>
        <v>C</v>
      </c>
      <c r="AU33" s="20">
        <f t="shared" ref="AU33:AU38" si="854">IF(AT33="A",4,IF(AT33="B+",3.5,IF(AT33="B",3,IF(AT33="C+",2.5,IF(AT33="C",2,IF(AT33="D+",1.5,IF(AT33="D",1,0)))))))</f>
        <v>2</v>
      </c>
      <c r="AV33" s="39" t="str">
        <f t="shared" ref="AV33:AV38" si="855">TEXT(AU33,"0.0")</f>
        <v>2.0</v>
      </c>
      <c r="AW33" s="8">
        <v>3</v>
      </c>
      <c r="AX33" s="95">
        <v>3</v>
      </c>
      <c r="AY33" s="27">
        <v>5.3</v>
      </c>
      <c r="AZ33" s="28">
        <v>4</v>
      </c>
      <c r="BA33" s="29"/>
      <c r="BB33" s="11">
        <f t="shared" ref="BB33:BB38" si="856">ROUND((AY33*0.4+AZ33*0.6),1)</f>
        <v>4.5</v>
      </c>
      <c r="BC33" s="16">
        <f t="shared" ref="BC33:BC38" si="857">ROUND(MAX((AY33*0.4+AZ33*0.6),(AY33*0.4+BA33*0.6)),1)</f>
        <v>4.5</v>
      </c>
      <c r="BD33" s="16"/>
      <c r="BE33" s="22" t="str">
        <f t="shared" ref="BE33:BE38" si="858">IF(BC33&gt;=8.5,"A",IF(BC33&gt;=8,"B+",IF(BC33&gt;=7,"B",IF(BC33&gt;=6.5,"C+",IF(BC33&gt;=5.5,"C",IF(BC33&gt;=5,"D+",IF(BC33&gt;=4,"D","F")))))))</f>
        <v>D</v>
      </c>
      <c r="BF33" s="20">
        <f t="shared" ref="BF33:BF38" si="859">IF(BE33="A",4,IF(BE33="B+",3.5,IF(BE33="B",3,IF(BE33="C+",2.5,IF(BE33="C",2,IF(BE33="D+",1.5,IF(BE33="D",1,0)))))))</f>
        <v>1</v>
      </c>
      <c r="BG33" s="39" t="str">
        <f t="shared" ref="BG33:BG38" si="860">TEXT(BF33,"0.0")</f>
        <v>1.0</v>
      </c>
      <c r="BH33" s="46">
        <v>3</v>
      </c>
      <c r="BI33" s="92">
        <v>3</v>
      </c>
      <c r="BJ33" s="12">
        <v>7.6</v>
      </c>
      <c r="BK33" s="13">
        <v>4</v>
      </c>
      <c r="BL33" s="14"/>
      <c r="BM33" s="11">
        <f t="shared" ref="BM33:BM38" si="861">ROUND((BJ33*0.4+BK33*0.6),1)</f>
        <v>5.4</v>
      </c>
      <c r="BN33" s="16">
        <f t="shared" ref="BN33:BN38" si="862">ROUND(MAX((BJ33*0.4+BK33*0.6),(BJ33*0.4+BL33*0.6)),1)</f>
        <v>5.4</v>
      </c>
      <c r="BO33" s="16"/>
      <c r="BP33" s="22" t="str">
        <f t="shared" ref="BP33:BP38" si="863">IF(BN33&gt;=8.5,"A",IF(BN33&gt;=8,"B+",IF(BN33&gt;=7,"B",IF(BN33&gt;=6.5,"C+",IF(BN33&gt;=5.5,"C",IF(BN33&gt;=5,"D+",IF(BN33&gt;=4,"D","F")))))))</f>
        <v>D+</v>
      </c>
      <c r="BQ33" s="20">
        <f t="shared" ref="BQ33:BQ38" si="864">IF(BP33="A",4,IF(BP33="B+",3.5,IF(BP33="B",3,IF(BP33="C+",2.5,IF(BP33="C",2,IF(BP33="D+",1.5,IF(BP33="D",1,0)))))))</f>
        <v>1.5</v>
      </c>
      <c r="BR33" s="39" t="str">
        <f t="shared" ref="BR33:BR38" si="865">TEXT(BQ33,"0.0")</f>
        <v>1.5</v>
      </c>
      <c r="BS33" s="46">
        <v>5</v>
      </c>
      <c r="BT33" s="92">
        <v>5</v>
      </c>
      <c r="BU33" s="289">
        <f t="shared" ref="BU33:BU38" si="866">AA33+AL33+AW33+BH33+BS33</f>
        <v>16</v>
      </c>
      <c r="BV33" s="35">
        <f t="shared" ref="BV33:BV38" si="867">(Y33*AA33+AJ33*AL33+AU33*AW33+BF33*BH33+BQ33*BS33)/BU33</f>
        <v>1.96875</v>
      </c>
      <c r="BW33" s="36" t="str">
        <f t="shared" ref="BW33:BW38" si="868">TEXT(BV33,"0.00")</f>
        <v>1.97</v>
      </c>
      <c r="BX33" s="37" t="str">
        <f t="shared" ref="BX33:BX38" si="869">IF(AND(BV33&lt;0.8),"Cảnh báo KQHT","Lên lớp")</f>
        <v>Lên lớp</v>
      </c>
      <c r="BY33" s="290">
        <f t="shared" ref="BY33:BY38" si="870">AB33+AM33+AX33+BI33+BT33</f>
        <v>16</v>
      </c>
      <c r="BZ33" s="291">
        <f t="shared" ref="BZ33:BZ38" si="871" xml:space="preserve"> (Y33*AB33+AJ33*AM33+AU33*AX33+BF33*BI33+BQ33*BT33)/BY33</f>
        <v>1.96875</v>
      </c>
      <c r="CA33" s="37" t="str">
        <f t="shared" ref="CA33:CA38" si="872">IF(AND(BZ33&lt;1.2),"Cảnh báo KQHT","Lên lớp")</f>
        <v>Lên lớp</v>
      </c>
      <c r="CB33" s="452"/>
      <c r="CC33" s="453">
        <v>7</v>
      </c>
      <c r="CD33" s="447">
        <v>7</v>
      </c>
      <c r="CE33" s="448"/>
      <c r="CF33" s="449">
        <f t="shared" si="836"/>
        <v>7</v>
      </c>
      <c r="CG33" s="450">
        <f t="shared" si="837"/>
        <v>7</v>
      </c>
      <c r="CH33" s="450"/>
      <c r="CI33" s="53" t="str">
        <f t="shared" si="838"/>
        <v>B</v>
      </c>
      <c r="CJ33" s="54">
        <f t="shared" si="839"/>
        <v>3</v>
      </c>
      <c r="CK33" s="54" t="str">
        <f t="shared" si="840"/>
        <v>3.0</v>
      </c>
      <c r="CL33" s="64">
        <v>2</v>
      </c>
      <c r="CM33" s="451">
        <v>2</v>
      </c>
      <c r="CN33" s="419">
        <v>3.8</v>
      </c>
      <c r="CO33" s="409"/>
      <c r="CP33" s="14"/>
      <c r="CQ33" s="17">
        <f t="shared" si="775"/>
        <v>1.5</v>
      </c>
      <c r="CR33" s="18">
        <f t="shared" si="776"/>
        <v>1.5</v>
      </c>
      <c r="CS33" s="18"/>
      <c r="CT33" s="22" t="str">
        <f t="shared" si="777"/>
        <v>F</v>
      </c>
      <c r="CU33" s="20">
        <f t="shared" si="778"/>
        <v>0</v>
      </c>
      <c r="CV33" s="20" t="str">
        <f t="shared" si="779"/>
        <v>0.0</v>
      </c>
      <c r="CW33" s="46">
        <v>4</v>
      </c>
      <c r="CX33" s="416"/>
      <c r="CY33" s="419">
        <v>0</v>
      </c>
      <c r="CZ33" s="409"/>
      <c r="DA33" s="420"/>
      <c r="DB33" s="17">
        <f t="shared" si="780"/>
        <v>0</v>
      </c>
      <c r="DC33" s="18">
        <f t="shared" si="781"/>
        <v>0</v>
      </c>
      <c r="DD33" s="18"/>
      <c r="DE33" s="22" t="str">
        <f t="shared" si="782"/>
        <v>F</v>
      </c>
      <c r="DF33" s="20">
        <f t="shared" si="783"/>
        <v>0</v>
      </c>
      <c r="DG33" s="20" t="str">
        <f t="shared" si="784"/>
        <v>0.0</v>
      </c>
      <c r="DH33" s="46">
        <v>3</v>
      </c>
      <c r="DI33" s="416"/>
      <c r="DJ33" s="419">
        <v>3.1</v>
      </c>
      <c r="DK33" s="409"/>
      <c r="DL33" s="420"/>
      <c r="DM33" s="17">
        <f t="shared" si="785"/>
        <v>1.2</v>
      </c>
      <c r="DN33" s="18">
        <f t="shared" si="786"/>
        <v>1.2</v>
      </c>
      <c r="DO33" s="18"/>
      <c r="DP33" s="22" t="str">
        <f t="shared" si="787"/>
        <v>F</v>
      </c>
      <c r="DQ33" s="20">
        <f t="shared" si="788"/>
        <v>0</v>
      </c>
      <c r="DR33" s="20" t="str">
        <f t="shared" si="789"/>
        <v>0.0</v>
      </c>
      <c r="DS33" s="46">
        <v>3</v>
      </c>
      <c r="DT33" s="416"/>
      <c r="DU33" s="419">
        <v>3.1</v>
      </c>
      <c r="DV33" s="409"/>
      <c r="DW33" s="420"/>
      <c r="DX33" s="17">
        <f t="shared" si="790"/>
        <v>1.2</v>
      </c>
      <c r="DY33" s="18">
        <f t="shared" si="791"/>
        <v>1.2</v>
      </c>
      <c r="DZ33" s="18"/>
      <c r="EA33" s="22" t="str">
        <f t="shared" si="792"/>
        <v>F</v>
      </c>
      <c r="EB33" s="20">
        <f t="shared" si="793"/>
        <v>0</v>
      </c>
      <c r="EC33" s="20" t="str">
        <f t="shared" si="794"/>
        <v>0.0</v>
      </c>
      <c r="ED33" s="46">
        <v>3</v>
      </c>
      <c r="EE33" s="416"/>
      <c r="EF33" s="419">
        <v>0.3</v>
      </c>
      <c r="EG33" s="409"/>
      <c r="EH33" s="420"/>
      <c r="EI33" s="17">
        <f t="shared" si="795"/>
        <v>0.1</v>
      </c>
      <c r="EJ33" s="18">
        <f t="shared" si="796"/>
        <v>0.1</v>
      </c>
      <c r="EK33" s="18"/>
      <c r="EL33" s="22" t="str">
        <f t="shared" si="797"/>
        <v>F</v>
      </c>
      <c r="EM33" s="20">
        <f t="shared" si="798"/>
        <v>0</v>
      </c>
      <c r="EN33" s="20" t="str">
        <f t="shared" si="799"/>
        <v>0.0</v>
      </c>
      <c r="EO33" s="46">
        <v>2</v>
      </c>
      <c r="EP33" s="416"/>
      <c r="EQ33" s="514">
        <f t="shared" si="800"/>
        <v>17</v>
      </c>
      <c r="ER33" s="508">
        <f t="shared" si="801"/>
        <v>0.35294117647058826</v>
      </c>
      <c r="ES33" s="510" t="str">
        <f t="shared" si="802"/>
        <v>0.35</v>
      </c>
      <c r="ET33" s="86" t="str">
        <f t="shared" si="803"/>
        <v>Cảnh báo KQHT</v>
      </c>
      <c r="EU33" s="509">
        <f t="shared" si="804"/>
        <v>33</v>
      </c>
      <c r="EV33" s="508">
        <f>(BV33*BU33+EQ33*ER33)/EU33</f>
        <v>1.1363636363636365</v>
      </c>
      <c r="EW33" s="510" t="str">
        <f t="shared" si="806"/>
        <v>1.14</v>
      </c>
      <c r="EX33" s="511">
        <f t="shared" si="807"/>
        <v>18</v>
      </c>
      <c r="EY33" s="512">
        <f t="shared" si="808"/>
        <v>2.0833333333333335</v>
      </c>
      <c r="EZ33" s="503" t="str">
        <f t="shared" si="809"/>
        <v>Lên lớp</v>
      </c>
      <c r="FA33" s="513"/>
      <c r="FB33" s="557"/>
      <c r="FC33" s="557"/>
      <c r="FD33" s="557"/>
      <c r="FE33" s="557"/>
      <c r="FF33" s="557"/>
      <c r="FG33" s="557"/>
      <c r="FH33" s="557"/>
      <c r="FI33" s="557"/>
      <c r="FJ33" s="557"/>
      <c r="FK33" s="557"/>
      <c r="FL33" s="557"/>
    </row>
    <row r="34" spans="1:168" ht="18.75" customHeight="1">
      <c r="A34" s="108">
        <v>10</v>
      </c>
      <c r="B34" s="127" t="s">
        <v>251</v>
      </c>
      <c r="C34" s="65" t="s">
        <v>288</v>
      </c>
      <c r="D34" s="133" t="s">
        <v>261</v>
      </c>
      <c r="E34" s="134" t="s">
        <v>39</v>
      </c>
      <c r="F34" s="135" t="s">
        <v>539</v>
      </c>
      <c r="G34" s="131" t="s">
        <v>209</v>
      </c>
      <c r="H34" s="131" t="s">
        <v>8</v>
      </c>
      <c r="I34" s="108" t="s">
        <v>397</v>
      </c>
      <c r="J34" s="9"/>
      <c r="K34" s="9"/>
      <c r="L34" s="22"/>
      <c r="M34" s="20"/>
      <c r="N34" s="10"/>
      <c r="O34" s="10"/>
      <c r="P34" s="22"/>
      <c r="Q34" s="20"/>
      <c r="R34" s="12">
        <v>7.3</v>
      </c>
      <c r="S34" s="13">
        <v>8</v>
      </c>
      <c r="T34" s="14"/>
      <c r="U34" s="11">
        <f t="shared" si="841"/>
        <v>7.7</v>
      </c>
      <c r="V34" s="16">
        <f t="shared" si="842"/>
        <v>7.7</v>
      </c>
      <c r="W34" s="16"/>
      <c r="X34" s="22" t="str">
        <f t="shared" si="843"/>
        <v>B</v>
      </c>
      <c r="Y34" s="20">
        <f t="shared" si="844"/>
        <v>3</v>
      </c>
      <c r="Z34" s="39" t="str">
        <f t="shared" si="845"/>
        <v>3.0</v>
      </c>
      <c r="AA34" s="69">
        <v>2</v>
      </c>
      <c r="AB34" s="92">
        <v>2</v>
      </c>
      <c r="AC34" s="12">
        <v>6.3</v>
      </c>
      <c r="AD34" s="13">
        <v>7</v>
      </c>
      <c r="AE34" s="14"/>
      <c r="AF34" s="11">
        <f t="shared" si="846"/>
        <v>6.7</v>
      </c>
      <c r="AG34" s="16">
        <f t="shared" si="847"/>
        <v>6.7</v>
      </c>
      <c r="AH34" s="16"/>
      <c r="AI34" s="22" t="str">
        <f t="shared" si="848"/>
        <v>C+</v>
      </c>
      <c r="AJ34" s="20">
        <f t="shared" si="849"/>
        <v>2.5</v>
      </c>
      <c r="AK34" s="39" t="str">
        <f t="shared" si="850"/>
        <v>2.5</v>
      </c>
      <c r="AL34" s="8">
        <v>3</v>
      </c>
      <c r="AM34" s="92">
        <v>3</v>
      </c>
      <c r="AN34" s="26">
        <v>2.5</v>
      </c>
      <c r="AO34" s="28"/>
      <c r="AP34" s="14"/>
      <c r="AQ34" s="11">
        <f t="shared" si="851"/>
        <v>1</v>
      </c>
      <c r="AR34" s="16">
        <f t="shared" si="852"/>
        <v>1</v>
      </c>
      <c r="AS34" s="16"/>
      <c r="AT34" s="22" t="str">
        <f t="shared" si="853"/>
        <v>F</v>
      </c>
      <c r="AU34" s="20">
        <f t="shared" si="854"/>
        <v>0</v>
      </c>
      <c r="AV34" s="39" t="str">
        <f t="shared" si="855"/>
        <v>0.0</v>
      </c>
      <c r="AW34" s="8">
        <v>3</v>
      </c>
      <c r="AX34" s="95"/>
      <c r="AY34" s="27">
        <v>5</v>
      </c>
      <c r="AZ34" s="28">
        <v>3</v>
      </c>
      <c r="BA34" s="282"/>
      <c r="BB34" s="11">
        <f t="shared" si="856"/>
        <v>3.8</v>
      </c>
      <c r="BC34" s="16">
        <f t="shared" si="857"/>
        <v>3.8</v>
      </c>
      <c r="BD34" s="16"/>
      <c r="BE34" s="22" t="str">
        <f t="shared" si="858"/>
        <v>F</v>
      </c>
      <c r="BF34" s="20">
        <f t="shared" si="859"/>
        <v>0</v>
      </c>
      <c r="BG34" s="39" t="str">
        <f t="shared" si="860"/>
        <v>0.0</v>
      </c>
      <c r="BH34" s="46">
        <v>3</v>
      </c>
      <c r="BI34" s="92"/>
      <c r="BJ34" s="12">
        <v>7.9</v>
      </c>
      <c r="BK34" s="13">
        <v>3</v>
      </c>
      <c r="BL34" s="14"/>
      <c r="BM34" s="11">
        <f t="shared" si="861"/>
        <v>5</v>
      </c>
      <c r="BN34" s="16">
        <f t="shared" si="862"/>
        <v>5</v>
      </c>
      <c r="BO34" s="16"/>
      <c r="BP34" s="22" t="str">
        <f t="shared" si="863"/>
        <v>D+</v>
      </c>
      <c r="BQ34" s="20">
        <f t="shared" si="864"/>
        <v>1.5</v>
      </c>
      <c r="BR34" s="39" t="str">
        <f t="shared" si="865"/>
        <v>1.5</v>
      </c>
      <c r="BS34" s="46">
        <v>5</v>
      </c>
      <c r="BT34" s="92">
        <v>5</v>
      </c>
      <c r="BU34" s="289">
        <f t="shared" si="866"/>
        <v>16</v>
      </c>
      <c r="BV34" s="35">
        <f t="shared" si="867"/>
        <v>1.3125</v>
      </c>
      <c r="BW34" s="36" t="str">
        <f t="shared" si="868"/>
        <v>1.31</v>
      </c>
      <c r="BX34" s="37" t="str">
        <f t="shared" si="869"/>
        <v>Lên lớp</v>
      </c>
      <c r="BY34" s="290">
        <f t="shared" si="870"/>
        <v>10</v>
      </c>
      <c r="BZ34" s="291">
        <f t="shared" si="871"/>
        <v>2.1</v>
      </c>
      <c r="CA34" s="37" t="str">
        <f t="shared" si="872"/>
        <v>Lên lớp</v>
      </c>
      <c r="CB34" s="391"/>
      <c r="CC34" s="419">
        <v>0</v>
      </c>
      <c r="CD34" s="337"/>
      <c r="CE34" s="45"/>
      <c r="CF34" s="17">
        <f t="shared" si="836"/>
        <v>0</v>
      </c>
      <c r="CG34" s="18">
        <f t="shared" si="837"/>
        <v>0</v>
      </c>
      <c r="CH34" s="18"/>
      <c r="CI34" s="22" t="str">
        <f t="shared" si="838"/>
        <v>F</v>
      </c>
      <c r="CJ34" s="20">
        <f t="shared" si="839"/>
        <v>0</v>
      </c>
      <c r="CK34" s="20" t="str">
        <f t="shared" si="840"/>
        <v>0.0</v>
      </c>
      <c r="CL34" s="46">
        <v>2</v>
      </c>
      <c r="CM34" s="416"/>
    </row>
    <row r="35" spans="1:168" ht="18.75" customHeight="1">
      <c r="A35" s="108">
        <v>19</v>
      </c>
      <c r="B35" s="127" t="s">
        <v>251</v>
      </c>
      <c r="C35" s="142" t="s">
        <v>297</v>
      </c>
      <c r="D35" s="133" t="s">
        <v>270</v>
      </c>
      <c r="E35" s="137" t="s">
        <v>271</v>
      </c>
      <c r="F35" s="135" t="s">
        <v>539</v>
      </c>
      <c r="G35" s="131" t="s">
        <v>217</v>
      </c>
      <c r="H35" s="136" t="s">
        <v>8</v>
      </c>
      <c r="I35" s="108" t="s">
        <v>406</v>
      </c>
      <c r="J35" s="9"/>
      <c r="K35" s="9"/>
      <c r="L35" s="22"/>
      <c r="M35" s="20"/>
      <c r="N35" s="10"/>
      <c r="O35" s="10"/>
      <c r="P35" s="22"/>
      <c r="Q35" s="20"/>
      <c r="R35" s="12">
        <v>8</v>
      </c>
      <c r="S35" s="13">
        <v>8</v>
      </c>
      <c r="T35" s="14"/>
      <c r="U35" s="11">
        <f t="shared" si="841"/>
        <v>8</v>
      </c>
      <c r="V35" s="16">
        <f t="shared" si="842"/>
        <v>8</v>
      </c>
      <c r="W35" s="16"/>
      <c r="X35" s="22" t="str">
        <f t="shared" si="843"/>
        <v>B+</v>
      </c>
      <c r="Y35" s="20">
        <f t="shared" si="844"/>
        <v>3.5</v>
      </c>
      <c r="Z35" s="39" t="str">
        <f t="shared" si="845"/>
        <v>3.5</v>
      </c>
      <c r="AA35" s="69">
        <v>2</v>
      </c>
      <c r="AB35" s="92">
        <v>2</v>
      </c>
      <c r="AC35" s="12">
        <v>7.2</v>
      </c>
      <c r="AD35" s="13">
        <v>8</v>
      </c>
      <c r="AE35" s="14"/>
      <c r="AF35" s="11">
        <f t="shared" si="846"/>
        <v>7.7</v>
      </c>
      <c r="AG35" s="16">
        <f t="shared" si="847"/>
        <v>7.7</v>
      </c>
      <c r="AH35" s="16"/>
      <c r="AI35" s="22" t="str">
        <f t="shared" si="848"/>
        <v>B</v>
      </c>
      <c r="AJ35" s="20">
        <f t="shared" si="849"/>
        <v>3</v>
      </c>
      <c r="AK35" s="39" t="str">
        <f t="shared" si="850"/>
        <v>3.0</v>
      </c>
      <c r="AL35" s="8">
        <v>3</v>
      </c>
      <c r="AM35" s="92">
        <v>3</v>
      </c>
      <c r="AN35" s="27">
        <v>5.6</v>
      </c>
      <c r="AO35" s="28">
        <v>4</v>
      </c>
      <c r="AP35" s="14"/>
      <c r="AQ35" s="11">
        <f t="shared" si="851"/>
        <v>4.5999999999999996</v>
      </c>
      <c r="AR35" s="16">
        <f t="shared" si="852"/>
        <v>4.5999999999999996</v>
      </c>
      <c r="AS35" s="16"/>
      <c r="AT35" s="22" t="str">
        <f t="shared" si="853"/>
        <v>D</v>
      </c>
      <c r="AU35" s="20">
        <f t="shared" si="854"/>
        <v>1</v>
      </c>
      <c r="AV35" s="39" t="str">
        <f t="shared" si="855"/>
        <v>1.0</v>
      </c>
      <c r="AW35" s="8">
        <v>3</v>
      </c>
      <c r="AX35" s="95">
        <v>3</v>
      </c>
      <c r="AY35" s="27">
        <v>5</v>
      </c>
      <c r="AZ35" s="28">
        <v>3</v>
      </c>
      <c r="BA35" s="29">
        <v>5</v>
      </c>
      <c r="BB35" s="11">
        <f t="shared" si="856"/>
        <v>3.8</v>
      </c>
      <c r="BC35" s="16">
        <f t="shared" si="857"/>
        <v>5</v>
      </c>
      <c r="BD35" s="16"/>
      <c r="BE35" s="22" t="str">
        <f t="shared" si="858"/>
        <v>D+</v>
      </c>
      <c r="BF35" s="20">
        <f t="shared" si="859"/>
        <v>1.5</v>
      </c>
      <c r="BG35" s="39" t="str">
        <f t="shared" si="860"/>
        <v>1.5</v>
      </c>
      <c r="BH35" s="46">
        <v>3</v>
      </c>
      <c r="BI35" s="92">
        <v>3</v>
      </c>
      <c r="BJ35" s="12">
        <v>8.1999999999999993</v>
      </c>
      <c r="BK35" s="13">
        <v>7</v>
      </c>
      <c r="BL35" s="14"/>
      <c r="BM35" s="11">
        <f t="shared" si="861"/>
        <v>7.5</v>
      </c>
      <c r="BN35" s="16">
        <f t="shared" si="862"/>
        <v>7.5</v>
      </c>
      <c r="BO35" s="16"/>
      <c r="BP35" s="22" t="str">
        <f t="shared" si="863"/>
        <v>B</v>
      </c>
      <c r="BQ35" s="20">
        <f t="shared" si="864"/>
        <v>3</v>
      </c>
      <c r="BR35" s="39" t="str">
        <f t="shared" si="865"/>
        <v>3.0</v>
      </c>
      <c r="BS35" s="46">
        <v>5</v>
      </c>
      <c r="BT35" s="92">
        <v>5</v>
      </c>
      <c r="BU35" s="289">
        <f t="shared" si="866"/>
        <v>16</v>
      </c>
      <c r="BV35" s="35">
        <f t="shared" si="867"/>
        <v>2.40625</v>
      </c>
      <c r="BW35" s="36" t="str">
        <f t="shared" si="868"/>
        <v>2.41</v>
      </c>
      <c r="BX35" s="37" t="str">
        <f t="shared" si="869"/>
        <v>Lên lớp</v>
      </c>
      <c r="BY35" s="290">
        <f t="shared" si="870"/>
        <v>16</v>
      </c>
      <c r="BZ35" s="291">
        <f t="shared" si="871"/>
        <v>2.40625</v>
      </c>
      <c r="CA35" s="37" t="str">
        <f t="shared" si="872"/>
        <v>Lên lớp</v>
      </c>
      <c r="CB35" s="391"/>
      <c r="CC35" s="417"/>
      <c r="CD35" s="337"/>
      <c r="CE35" s="45"/>
      <c r="CF35" s="17">
        <f t="shared" si="836"/>
        <v>0</v>
      </c>
      <c r="CG35" s="18">
        <f t="shared" si="837"/>
        <v>0</v>
      </c>
      <c r="CH35" s="18"/>
      <c r="CI35" s="22" t="str">
        <f t="shared" si="838"/>
        <v>F</v>
      </c>
      <c r="CJ35" s="20">
        <f t="shared" si="839"/>
        <v>0</v>
      </c>
      <c r="CK35" s="20" t="str">
        <f t="shared" si="840"/>
        <v>0.0</v>
      </c>
      <c r="CL35" s="46">
        <v>2</v>
      </c>
      <c r="CM35" s="416"/>
    </row>
    <row r="36" spans="1:168" ht="21" customHeight="1">
      <c r="A36" s="108">
        <v>23</v>
      </c>
      <c r="B36" s="127" t="s">
        <v>251</v>
      </c>
      <c r="C36" s="86" t="s">
        <v>301</v>
      </c>
      <c r="D36" s="138" t="s">
        <v>275</v>
      </c>
      <c r="E36" s="139" t="s">
        <v>276</v>
      </c>
      <c r="F36" s="135" t="s">
        <v>539</v>
      </c>
      <c r="G36" s="140" t="s">
        <v>221</v>
      </c>
      <c r="H36" s="140" t="s">
        <v>8</v>
      </c>
      <c r="I36" s="108" t="s">
        <v>410</v>
      </c>
      <c r="J36" s="9"/>
      <c r="K36" s="9"/>
      <c r="L36" s="22"/>
      <c r="M36" s="20"/>
      <c r="N36" s="76"/>
      <c r="O36" s="76"/>
      <c r="P36" s="22"/>
      <c r="Q36" s="20"/>
      <c r="R36" s="12">
        <v>7.3</v>
      </c>
      <c r="S36" s="13">
        <v>8</v>
      </c>
      <c r="T36" s="14"/>
      <c r="U36" s="11">
        <f t="shared" si="841"/>
        <v>7.7</v>
      </c>
      <c r="V36" s="16">
        <f t="shared" si="842"/>
        <v>7.7</v>
      </c>
      <c r="W36" s="16"/>
      <c r="X36" s="22" t="str">
        <f t="shared" si="843"/>
        <v>B</v>
      </c>
      <c r="Y36" s="20">
        <f t="shared" si="844"/>
        <v>3</v>
      </c>
      <c r="Z36" s="39" t="str">
        <f t="shared" si="845"/>
        <v>3.0</v>
      </c>
      <c r="AA36" s="69">
        <v>2</v>
      </c>
      <c r="AB36" s="92">
        <v>2</v>
      </c>
      <c r="AC36" s="12">
        <v>6.7</v>
      </c>
      <c r="AD36" s="13">
        <v>7</v>
      </c>
      <c r="AE36" s="14"/>
      <c r="AF36" s="11">
        <f t="shared" si="846"/>
        <v>6.9</v>
      </c>
      <c r="AG36" s="16">
        <f t="shared" si="847"/>
        <v>6.9</v>
      </c>
      <c r="AH36" s="16"/>
      <c r="AI36" s="22" t="str">
        <f t="shared" si="848"/>
        <v>C+</v>
      </c>
      <c r="AJ36" s="20">
        <f t="shared" si="849"/>
        <v>2.5</v>
      </c>
      <c r="AK36" s="39" t="str">
        <f t="shared" si="850"/>
        <v>2.5</v>
      </c>
      <c r="AL36" s="8">
        <v>3</v>
      </c>
      <c r="AM36" s="92">
        <v>3</v>
      </c>
      <c r="AN36" s="26">
        <v>2.2999999999999998</v>
      </c>
      <c r="AO36" s="28"/>
      <c r="AP36" s="14"/>
      <c r="AQ36" s="11">
        <f t="shared" si="851"/>
        <v>0.9</v>
      </c>
      <c r="AR36" s="16">
        <f t="shared" si="852"/>
        <v>0.9</v>
      </c>
      <c r="AS36" s="16"/>
      <c r="AT36" s="22" t="str">
        <f t="shared" si="853"/>
        <v>F</v>
      </c>
      <c r="AU36" s="20">
        <f t="shared" si="854"/>
        <v>0</v>
      </c>
      <c r="AV36" s="39" t="str">
        <f t="shared" si="855"/>
        <v>0.0</v>
      </c>
      <c r="AW36" s="8">
        <v>3</v>
      </c>
      <c r="AX36" s="95"/>
      <c r="AY36" s="27">
        <v>5.0999999999999996</v>
      </c>
      <c r="AZ36" s="28">
        <v>4</v>
      </c>
      <c r="BA36" s="29"/>
      <c r="BB36" s="11">
        <f t="shared" si="856"/>
        <v>4.4000000000000004</v>
      </c>
      <c r="BC36" s="16">
        <f t="shared" si="857"/>
        <v>4.4000000000000004</v>
      </c>
      <c r="BD36" s="16"/>
      <c r="BE36" s="22" t="str">
        <f t="shared" si="858"/>
        <v>D</v>
      </c>
      <c r="BF36" s="20">
        <f t="shared" si="859"/>
        <v>1</v>
      </c>
      <c r="BG36" s="39" t="str">
        <f t="shared" si="860"/>
        <v>1.0</v>
      </c>
      <c r="BH36" s="46">
        <v>3</v>
      </c>
      <c r="BI36" s="92">
        <v>3</v>
      </c>
      <c r="BJ36" s="12">
        <v>7.6</v>
      </c>
      <c r="BK36" s="13">
        <v>3</v>
      </c>
      <c r="BL36" s="14"/>
      <c r="BM36" s="11">
        <f t="shared" si="861"/>
        <v>4.8</v>
      </c>
      <c r="BN36" s="16">
        <f t="shared" si="862"/>
        <v>4.8</v>
      </c>
      <c r="BO36" s="16"/>
      <c r="BP36" s="22" t="str">
        <f t="shared" si="863"/>
        <v>D</v>
      </c>
      <c r="BQ36" s="20">
        <f t="shared" si="864"/>
        <v>1</v>
      </c>
      <c r="BR36" s="39" t="str">
        <f t="shared" si="865"/>
        <v>1.0</v>
      </c>
      <c r="BS36" s="46">
        <v>5</v>
      </c>
      <c r="BT36" s="92">
        <v>5</v>
      </c>
      <c r="BU36" s="289">
        <f t="shared" si="866"/>
        <v>16</v>
      </c>
      <c r="BV36" s="35">
        <f t="shared" si="867"/>
        <v>1.34375</v>
      </c>
      <c r="BW36" s="36" t="str">
        <f t="shared" si="868"/>
        <v>1.34</v>
      </c>
      <c r="BX36" s="37" t="str">
        <f t="shared" si="869"/>
        <v>Lên lớp</v>
      </c>
      <c r="BY36" s="290">
        <f t="shared" si="870"/>
        <v>13</v>
      </c>
      <c r="BZ36" s="291">
        <f t="shared" si="871"/>
        <v>1.6538461538461537</v>
      </c>
      <c r="CA36" s="37" t="str">
        <f t="shared" si="872"/>
        <v>Lên lớp</v>
      </c>
      <c r="CB36" s="391"/>
      <c r="CC36" s="417"/>
      <c r="CD36" s="337"/>
      <c r="CE36" s="45"/>
      <c r="CF36" s="17">
        <f t="shared" si="836"/>
        <v>0</v>
      </c>
      <c r="CG36" s="18">
        <f t="shared" si="837"/>
        <v>0</v>
      </c>
      <c r="CH36" s="18"/>
      <c r="CI36" s="22" t="str">
        <f t="shared" si="838"/>
        <v>F</v>
      </c>
      <c r="CJ36" s="20">
        <f t="shared" si="839"/>
        <v>0</v>
      </c>
      <c r="CK36" s="20" t="str">
        <f t="shared" si="840"/>
        <v>0.0</v>
      </c>
      <c r="CL36" s="46"/>
      <c r="CM36" s="416"/>
    </row>
    <row r="37" spans="1:168" ht="18">
      <c r="A37" s="108">
        <v>24</v>
      </c>
      <c r="B37" s="127" t="s">
        <v>251</v>
      </c>
      <c r="C37" s="59" t="s">
        <v>302</v>
      </c>
      <c r="D37" s="138" t="s">
        <v>108</v>
      </c>
      <c r="E37" s="139" t="s">
        <v>11</v>
      </c>
      <c r="F37" s="135" t="s">
        <v>539</v>
      </c>
      <c r="G37" s="140" t="s">
        <v>222</v>
      </c>
      <c r="H37" s="140" t="s">
        <v>8</v>
      </c>
      <c r="I37" s="108" t="s">
        <v>411</v>
      </c>
      <c r="J37" s="101"/>
      <c r="K37" s="101"/>
      <c r="L37" s="22"/>
      <c r="M37" s="20"/>
      <c r="N37" s="77"/>
      <c r="O37" s="77"/>
      <c r="P37" s="22"/>
      <c r="Q37" s="20"/>
      <c r="R37" s="12">
        <v>7.3</v>
      </c>
      <c r="S37" s="13">
        <v>9</v>
      </c>
      <c r="T37" s="14"/>
      <c r="U37" s="11">
        <f t="shared" si="841"/>
        <v>8.3000000000000007</v>
      </c>
      <c r="V37" s="16">
        <f t="shared" si="842"/>
        <v>8.3000000000000007</v>
      </c>
      <c r="W37" s="16"/>
      <c r="X37" s="22" t="str">
        <f t="shared" si="843"/>
        <v>B+</v>
      </c>
      <c r="Y37" s="20">
        <f t="shared" si="844"/>
        <v>3.5</v>
      </c>
      <c r="Z37" s="39" t="str">
        <f t="shared" si="845"/>
        <v>3.5</v>
      </c>
      <c r="AA37" s="69">
        <v>2</v>
      </c>
      <c r="AB37" s="92">
        <v>2</v>
      </c>
      <c r="AC37" s="12">
        <v>6.3</v>
      </c>
      <c r="AD37" s="13">
        <v>5</v>
      </c>
      <c r="AE37" s="14"/>
      <c r="AF37" s="11">
        <f t="shared" si="846"/>
        <v>5.5</v>
      </c>
      <c r="AG37" s="16">
        <f t="shared" si="847"/>
        <v>5.5</v>
      </c>
      <c r="AH37" s="16"/>
      <c r="AI37" s="22" t="str">
        <f t="shared" si="848"/>
        <v>C</v>
      </c>
      <c r="AJ37" s="20">
        <f t="shared" si="849"/>
        <v>2</v>
      </c>
      <c r="AK37" s="39" t="str">
        <f t="shared" si="850"/>
        <v>2.0</v>
      </c>
      <c r="AL37" s="8">
        <v>3</v>
      </c>
      <c r="AM37" s="92">
        <v>3</v>
      </c>
      <c r="AN37" s="27">
        <v>5.0999999999999996</v>
      </c>
      <c r="AO37" s="28">
        <v>5</v>
      </c>
      <c r="AP37" s="14"/>
      <c r="AQ37" s="11">
        <f t="shared" si="851"/>
        <v>5</v>
      </c>
      <c r="AR37" s="16">
        <f t="shared" si="852"/>
        <v>5</v>
      </c>
      <c r="AS37" s="16"/>
      <c r="AT37" s="22" t="str">
        <f t="shared" si="853"/>
        <v>D+</v>
      </c>
      <c r="AU37" s="20">
        <f t="shared" si="854"/>
        <v>1.5</v>
      </c>
      <c r="AV37" s="39" t="str">
        <f t="shared" si="855"/>
        <v>1.5</v>
      </c>
      <c r="AW37" s="8">
        <v>3</v>
      </c>
      <c r="AX37" s="95">
        <v>3</v>
      </c>
      <c r="AY37" s="27">
        <v>7.4</v>
      </c>
      <c r="AZ37" s="28">
        <v>9</v>
      </c>
      <c r="BA37" s="29"/>
      <c r="BB37" s="11">
        <f t="shared" si="856"/>
        <v>8.4</v>
      </c>
      <c r="BC37" s="16">
        <f t="shared" si="857"/>
        <v>8.4</v>
      </c>
      <c r="BD37" s="16"/>
      <c r="BE37" s="22" t="str">
        <f t="shared" si="858"/>
        <v>B+</v>
      </c>
      <c r="BF37" s="20">
        <f t="shared" si="859"/>
        <v>3.5</v>
      </c>
      <c r="BG37" s="39" t="str">
        <f t="shared" si="860"/>
        <v>3.5</v>
      </c>
      <c r="BH37" s="46">
        <v>3</v>
      </c>
      <c r="BI37" s="92">
        <v>3</v>
      </c>
      <c r="BJ37" s="12">
        <v>8</v>
      </c>
      <c r="BK37" s="65">
        <v>4</v>
      </c>
      <c r="BL37" s="45"/>
      <c r="BM37" s="11">
        <f t="shared" si="861"/>
        <v>5.6</v>
      </c>
      <c r="BN37" s="16">
        <f t="shared" si="862"/>
        <v>5.6</v>
      </c>
      <c r="BO37" s="16"/>
      <c r="BP37" s="22" t="str">
        <f t="shared" si="863"/>
        <v>C</v>
      </c>
      <c r="BQ37" s="20">
        <f t="shared" si="864"/>
        <v>2</v>
      </c>
      <c r="BR37" s="39" t="str">
        <f t="shared" si="865"/>
        <v>2.0</v>
      </c>
      <c r="BS37" s="46">
        <v>5</v>
      </c>
      <c r="BT37" s="92">
        <v>5</v>
      </c>
      <c r="BU37" s="289">
        <f t="shared" si="866"/>
        <v>16</v>
      </c>
      <c r="BV37" s="35">
        <f t="shared" si="867"/>
        <v>2.375</v>
      </c>
      <c r="BW37" s="36" t="str">
        <f t="shared" si="868"/>
        <v>2.38</v>
      </c>
      <c r="BX37" s="37" t="str">
        <f t="shared" si="869"/>
        <v>Lên lớp</v>
      </c>
      <c r="BY37" s="290">
        <f t="shared" si="870"/>
        <v>16</v>
      </c>
      <c r="BZ37" s="291">
        <f t="shared" si="871"/>
        <v>2.375</v>
      </c>
      <c r="CA37" s="37" t="str">
        <f t="shared" si="872"/>
        <v>Lên lớp</v>
      </c>
      <c r="CB37" s="391"/>
      <c r="CC37" s="417"/>
      <c r="CD37" s="337"/>
      <c r="CE37" s="45"/>
      <c r="CF37" s="17">
        <f t="shared" si="836"/>
        <v>0</v>
      </c>
      <c r="CG37" s="18">
        <f t="shared" si="837"/>
        <v>0</v>
      </c>
      <c r="CH37" s="18"/>
      <c r="CI37" s="22" t="str">
        <f t="shared" si="838"/>
        <v>F</v>
      </c>
      <c r="CJ37" s="20">
        <f t="shared" si="839"/>
        <v>0</v>
      </c>
      <c r="CK37" s="20" t="str">
        <f t="shared" si="840"/>
        <v>0.0</v>
      </c>
      <c r="CL37" s="46">
        <v>2</v>
      </c>
      <c r="CM37" s="416"/>
    </row>
    <row r="38" spans="1:168" ht="18">
      <c r="A38" s="170">
        <v>25</v>
      </c>
      <c r="B38" s="210" t="s">
        <v>251</v>
      </c>
      <c r="C38" s="211" t="s">
        <v>333</v>
      </c>
      <c r="D38" s="212" t="s">
        <v>277</v>
      </c>
      <c r="E38" s="213" t="s">
        <v>278</v>
      </c>
      <c r="F38" s="214" t="s">
        <v>463</v>
      </c>
      <c r="G38" s="276" t="s">
        <v>223</v>
      </c>
      <c r="H38" s="276" t="s">
        <v>224</v>
      </c>
      <c r="I38" s="170" t="s">
        <v>412</v>
      </c>
      <c r="J38" s="88"/>
      <c r="K38" s="88"/>
      <c r="L38" s="179"/>
      <c r="M38" s="180"/>
      <c r="N38" s="215"/>
      <c r="O38" s="215"/>
      <c r="P38" s="179"/>
      <c r="Q38" s="180"/>
      <c r="R38" s="182">
        <v>6.3</v>
      </c>
      <c r="S38" s="183">
        <v>8</v>
      </c>
      <c r="T38" s="184"/>
      <c r="U38" s="11">
        <f t="shared" si="841"/>
        <v>7.3</v>
      </c>
      <c r="V38" s="16">
        <f t="shared" si="842"/>
        <v>7.3</v>
      </c>
      <c r="W38" s="16"/>
      <c r="X38" s="179" t="str">
        <f t="shared" si="843"/>
        <v>B</v>
      </c>
      <c r="Y38" s="180">
        <f t="shared" si="844"/>
        <v>3</v>
      </c>
      <c r="Z38" s="180" t="str">
        <f t="shared" si="845"/>
        <v>3.0</v>
      </c>
      <c r="AA38" s="185">
        <v>2</v>
      </c>
      <c r="AB38" s="186">
        <v>2</v>
      </c>
      <c r="AC38" s="182">
        <v>7</v>
      </c>
      <c r="AD38" s="216"/>
      <c r="AE38" s="184"/>
      <c r="AF38" s="11">
        <f t="shared" si="846"/>
        <v>2.8</v>
      </c>
      <c r="AG38" s="16">
        <f t="shared" si="847"/>
        <v>2.8</v>
      </c>
      <c r="AH38" s="16"/>
      <c r="AI38" s="179" t="str">
        <f t="shared" si="848"/>
        <v>F</v>
      </c>
      <c r="AJ38" s="180">
        <f t="shared" si="849"/>
        <v>0</v>
      </c>
      <c r="AK38" s="181" t="str">
        <f t="shared" si="850"/>
        <v>0.0</v>
      </c>
      <c r="AL38" s="192">
        <v>3</v>
      </c>
      <c r="AM38" s="186"/>
      <c r="AN38" s="217">
        <v>0.7</v>
      </c>
      <c r="AO38" s="218"/>
      <c r="AP38" s="184"/>
      <c r="AQ38" s="11">
        <f t="shared" si="851"/>
        <v>0.3</v>
      </c>
      <c r="AR38" s="16">
        <f t="shared" si="852"/>
        <v>0.3</v>
      </c>
      <c r="AS38" s="16"/>
      <c r="AT38" s="22" t="str">
        <f t="shared" si="853"/>
        <v>F</v>
      </c>
      <c r="AU38" s="20">
        <f t="shared" si="854"/>
        <v>0</v>
      </c>
      <c r="AV38" s="39" t="str">
        <f t="shared" si="855"/>
        <v>0.0</v>
      </c>
      <c r="AW38" s="8">
        <v>3</v>
      </c>
      <c r="AX38" s="95"/>
      <c r="AY38" s="27">
        <v>5</v>
      </c>
      <c r="AZ38" s="255"/>
      <c r="BA38" s="282"/>
      <c r="BB38" s="11">
        <f t="shared" si="856"/>
        <v>2</v>
      </c>
      <c r="BC38" s="16">
        <f t="shared" si="857"/>
        <v>2</v>
      </c>
      <c r="BD38" s="16"/>
      <c r="BE38" s="22" t="str">
        <f t="shared" si="858"/>
        <v>F</v>
      </c>
      <c r="BF38" s="20">
        <f t="shared" si="859"/>
        <v>0</v>
      </c>
      <c r="BG38" s="39" t="str">
        <f t="shared" si="860"/>
        <v>0.0</v>
      </c>
      <c r="BH38" s="46">
        <v>3</v>
      </c>
      <c r="BI38" s="92"/>
      <c r="BJ38" s="12">
        <v>8</v>
      </c>
      <c r="BK38" s="255"/>
      <c r="BL38" s="45"/>
      <c r="BM38" s="11">
        <f t="shared" si="861"/>
        <v>3.2</v>
      </c>
      <c r="BN38" s="16">
        <f t="shared" si="862"/>
        <v>3.2</v>
      </c>
      <c r="BO38" s="16"/>
      <c r="BP38" s="22" t="str">
        <f t="shared" si="863"/>
        <v>F</v>
      </c>
      <c r="BQ38" s="20">
        <f t="shared" si="864"/>
        <v>0</v>
      </c>
      <c r="BR38" s="39" t="str">
        <f t="shared" si="865"/>
        <v>0.0</v>
      </c>
      <c r="BS38" s="46">
        <v>5</v>
      </c>
      <c r="BT38" s="92"/>
      <c r="BU38" s="289">
        <f t="shared" si="866"/>
        <v>16</v>
      </c>
      <c r="BV38" s="35">
        <f t="shared" si="867"/>
        <v>0.375</v>
      </c>
      <c r="BW38" s="36" t="str">
        <f t="shared" si="868"/>
        <v>0.38</v>
      </c>
      <c r="BX38" s="37" t="str">
        <f t="shared" si="869"/>
        <v>Cảnh báo KQHT</v>
      </c>
      <c r="BY38" s="290">
        <f t="shared" si="870"/>
        <v>2</v>
      </c>
      <c r="BZ38" s="291">
        <f t="shared" si="871"/>
        <v>3</v>
      </c>
      <c r="CA38" s="37" t="str">
        <f t="shared" si="872"/>
        <v>Lên lớp</v>
      </c>
      <c r="CB38" t="s">
        <v>464</v>
      </c>
    </row>
  </sheetData>
  <autoFilter ref="A1:TL19"/>
  <conditionalFormatting sqref="J38:M38 L36:M37 P36:Q38 J30:Q36 P28:Q28 L28:M29 J27:Q27 L19:N23 O20:O22 L26:Q26 J23 L24:M25 P1:Q25 L16:M18 L1:N15 J1:J15 O1 K1">
    <cfRule type="cellIs" dxfId="14" priority="140" stopIfTrue="1" operator="lessThan">
      <formula>4.95</formula>
    </cfRule>
  </conditionalFormatting>
  <conditionalFormatting sqref="OG26:OH28 BD24 V39:Z65539 X29:Z29 V29:W38 FQ29:FR32 V28:Z28 DC27:DD33 V26:W27 CS24 GN24:GN25 GY24 HJ24 W20:W22 X18:Z22 GM26:GN30 OH20:OH22 RZ23:SA25 PW23:PX25 RD23:RE25 RO23:RP25 JG25:JH32 BC25:BD38 CR25:CS33 GX25:GY30 HI25:HJ30 DC23:DD25 TA23:TA25 X24:Z26 JH24 PL2:PM25 QH2:QI25 RZ2:SA19 NV1:NZ1 OG1:OK1 PL1:PP1 QS2:QT25 PW1:QA1 PW2:PX19 QH1:QL1 QS1:QW1 RD1:RH1 RD2:RE19 RO1:RS1 RO2:RP19 RW2 RW1:SD1 LX1:MB1 MI1:MM1 MT1:MX1 NE1:NI1 NL1:NO1 KV1:KZ1 LG1:LK1 LN1:LQ1 JP1:JP2 JG1:JK1 JQ1:JV1 JG2:JH23 V1:Z1 AG1:AK1 AR1:AV1 BC1:BG1 BN1:BR1 CG1:CK1 CR1:CV1 DN1:DR1 DC1:DG1 DY1:EC1 EJ1:EN1 FF1:FJ1 FQ1:FU1 GB1:GF1 GM1:GQ1 GX1:HB1 HI1:HM1 HT1:HX1 IE1:II1 IP1:IT1 J1:Q1 BC2:BD23 CR2:CS23 V2:V25 GM2:GN23 GX2:GY23 HI2:HJ23 DC2:DD19 IW1:IZ1 JY1:KB1 OG2:OG25 ON1:OQ1 TB1:TD1 IE2:IF30 HT2:HU30 GB2:GC30 FQ2:FR27 FF2:FG30 EJ2:EK33 DN2:DO33 CG2:CH37 BN2:BO38 AR2:AS38 AG2:AH38 IP2:IQ30 JR2:JS30 LG2:LH28 KV2:KW28 NE2:NF28 MT2:MU28 MI2:MJ28 LX2:LY28 NV2:NW28 DY2:DZ33 TA2:TA19">
    <cfRule type="cellIs" dxfId="13" priority="139" operator="lessThan">
      <formula>3.95</formula>
    </cfRule>
  </conditionalFormatting>
  <pageMargins left="0.27" right="0.2" top="0.75" bottom="0.2" header="0.17" footer="0.18"/>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NO CK7</vt:lpstr>
      <vt:lpstr>CK7</vt:lpstr>
      <vt:lpstr>NO CKT16</vt:lpstr>
      <vt:lpstr>CKT16</vt:lpstr>
      <vt:lpstr>NO CKX17</vt:lpstr>
      <vt:lpstr>CKX17</vt:lpstr>
      <vt:lpstr>'CK7'!Print_Titles</vt:lpstr>
      <vt:lpstr>'CKT16'!Print_Titles</vt:lpstr>
      <vt:lpstr>'CKX17'!Print_Titles</vt:lpstr>
      <vt:lpstr>'NO CK7'!Print_Titles</vt:lpstr>
      <vt:lpstr>'NO CKX17'!Print_Titles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yjhurtfjhfgjh</cp:lastModifiedBy>
  <cp:lastPrinted>2021-07-02T02:48:42Z</cp:lastPrinted>
  <dcterms:created xsi:type="dcterms:W3CDTF">1996-10-14T23:33:28Z</dcterms:created>
  <dcterms:modified xsi:type="dcterms:W3CDTF">2021-07-12T07:52:06Z</dcterms:modified>
</cp:coreProperties>
</file>